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280" windowHeight="8445" activeTab="0"/>
  </bookViews>
  <sheets>
    <sheet name="Sheet1" sheetId="1" r:id="rId1"/>
    <sheet name="Sheet2" sheetId="2" r:id="rId2"/>
    <sheet name="Sheet4" sheetId="3" r:id="rId3"/>
    <sheet name="KL mời thầu" sheetId="4" r:id="rId4"/>
    <sheet name="Sheet3"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Print_Titles" localSheetId="0">'Sheet1'!$24:$24</definedName>
  </definedNames>
  <calcPr fullCalcOnLoad="1"/>
</workbook>
</file>

<file path=xl/sharedStrings.xml><?xml version="1.0" encoding="utf-8"?>
<sst xmlns="http://schemas.openxmlformats.org/spreadsheetml/2006/main" count="994" uniqueCount="617">
  <si>
    <t>PHỤ LỤC</t>
  </si>
  <si>
    <t>Đơn vị tính: Đồng</t>
  </si>
  <si>
    <t>STT</t>
  </si>
  <si>
    <t xml:space="preserve">Nội dung công việc </t>
  </si>
  <si>
    <t>Đơn vị thực hiện</t>
  </si>
  <si>
    <t>Giá trị</t>
  </si>
  <si>
    <t>Văn bản phê duyệt</t>
  </si>
  <si>
    <t>Tổng giá trị</t>
  </si>
  <si>
    <t>TT</t>
  </si>
  <si>
    <t>Nội dung công việc</t>
  </si>
  <si>
    <t xml:space="preserve">Giá trị thực hiện </t>
  </si>
  <si>
    <t xml:space="preserve">Tổng cộng:   </t>
  </si>
  <si>
    <t>Ban Quản lý các DA đầu tư XDCB huyện</t>
  </si>
  <si>
    <t>Tên gói thầu</t>
  </si>
  <si>
    <t>Giá gói thầu</t>
  </si>
  <si>
    <t>Nguồn vốn</t>
  </si>
  <si>
    <t>Hình thức lựa chọn nhà thầu</t>
  </si>
  <si>
    <t>Phương thức lựa chọn nhà thầu</t>
  </si>
  <si>
    <t>Thời gian bắt đầu tổ chức lựa chọn nhà thầu</t>
  </si>
  <si>
    <t>Loại hợp đồng</t>
  </si>
  <si>
    <t>Thời gian thực hiện hợp đồng</t>
  </si>
  <si>
    <t>Đấu thầu rộng rãi trong nước</t>
  </si>
  <si>
    <t>Một giai đoạn, một túi hồ sơ</t>
  </si>
  <si>
    <t>Trọn gói</t>
  </si>
  <si>
    <t>Tổng giá gói thầu</t>
  </si>
  <si>
    <t>1.  Phần công việc đã thực hiện:</t>
  </si>
  <si>
    <t>2. Phần công việc không áp dụng được một trong các hình thức lựa chọn nhà thầu:</t>
  </si>
  <si>
    <t>3. Phần công việc thuộc kế hoạch lựa chọn nhà thầu</t>
  </si>
  <si>
    <t xml:space="preserve">Chi phí Ban Quản lý dự án </t>
  </si>
  <si>
    <t xml:space="preserve">Chi phí thẩm tra phê duyệt QT vốn đầu tư </t>
  </si>
  <si>
    <t>Gói thầu số 04.TVKT- Tư vấn kiểm toán</t>
  </si>
  <si>
    <t>Gói thầu số 05.TV-Tư vấn lập HSMT, đánh giá HSDT</t>
  </si>
  <si>
    <t>Gói thầu số 06. TV-thẩm định HSMT, đánh giá HSDT</t>
  </si>
  <si>
    <t>Quý III/2016</t>
  </si>
  <si>
    <t>Chỉ định thầu</t>
  </si>
  <si>
    <t>Theo tiến độ thi công gói thầu số 01.XL</t>
  </si>
  <si>
    <t>Theo quy định</t>
  </si>
  <si>
    <t>Gói thầu số 01.XL-thi công tuyến đường dài L = 2,094.34m và các công trình trên tuyến</t>
  </si>
  <si>
    <t>Gói thầu số 07. RPBM - Rà phá bom mìn, vật nổ</t>
  </si>
  <si>
    <t>Gói thầu số 02.TV - Tư vấn giám sát gói thầu số 01.XL</t>
  </si>
  <si>
    <t>Gói thầu số 03.BH - Bảo hiểm công trình</t>
  </si>
  <si>
    <t>Nội dung</t>
  </si>
  <si>
    <t>Tổng giá trị phần công việc đã thực hiện</t>
  </si>
  <si>
    <t>Tổng giá trị phần công việc không áp dụng được một trong các hình thức lựa chọn nhà thầu</t>
  </si>
  <si>
    <t>Tổng giá trị phần công việc thuộc kế hoạch lựa chọn nhà thầu</t>
  </si>
  <si>
    <t>Tổng giá trị các phần công việc:</t>
  </si>
  <si>
    <t>Tổng mức đầu tư của dự án:</t>
  </si>
  <si>
    <t>(đã trừ chi phí tiết kiệm theo quy định)</t>
  </si>
  <si>
    <t>Nguồn ngân sách tỉnh hỗ trợ một phần; ngân sách huyện và Chủ đầu tư huy động các nguồn hợp pháp khác (đã bố trí 3.0 tỷ đồng tại Quyết định số 2348/QĐ-UBND ngày 23/8/2016 của UBND tỉnh)</t>
  </si>
  <si>
    <t>PHỤ LỤC KẾ HOẠCH LỰA CHỌN NHÀ THẦU</t>
  </si>
  <si>
    <t>ỦY BAN NHÂN DÂN HUYỆN</t>
  </si>
  <si>
    <t>06 tháng, kể từ ngày ký hợp đồng</t>
  </si>
  <si>
    <t>(Kèm theoTờ trình số:          /Tr-UBND ngày     tháng 9 năm 2016 của UBND huyện)</t>
  </si>
  <si>
    <t>30 ngày, kể từ ngày ký hợp đồng</t>
  </si>
  <si>
    <t>Theo tiến độ thi công gói thầu số 01.XL + 12 tháng</t>
  </si>
  <si>
    <t>Chi phí kiểm tra công tác nghiệm thu</t>
  </si>
  <si>
    <t>60 ngày, kể từ ngày ký hợp đồng</t>
  </si>
  <si>
    <t>Gói thầu số 01.XL: Thi công nền, mặt đường và các công trình trên tuyến và Câu Thanh Luyện</t>
  </si>
  <si>
    <t>ỦY BAN NHÂN DÂN HUYỆN HƯƠNG KHÊ</t>
  </si>
  <si>
    <t>Giá gói thầu được duyệt</t>
  </si>
  <si>
    <t>Giá gói thầu sau điều chỉnh</t>
  </si>
  <si>
    <t>Trong đó: 
 - Chi phí xây dựng + chi phí HMC: 108.421.958.000 đồng; 
 - Chi phí dự phòng: 8.023.225.000 đồng</t>
  </si>
  <si>
    <t>cầu chính</t>
  </si>
  <si>
    <t>Kết cấu phần dưới</t>
  </si>
  <si>
    <t>2 mố (m1, m2)</t>
  </si>
  <si>
    <t>Biện pháp thi công</t>
  </si>
  <si>
    <t>Đào san mặt bằng đất cấp 2</t>
  </si>
  <si>
    <t>Mố nhô phục vụ thi công</t>
  </si>
  <si>
    <t xml:space="preserve">Cọc ván thép </t>
  </si>
  <si>
    <t xml:space="preserve">Đóng cọc ván thép trên cạn phần ngập đất           </t>
  </si>
  <si>
    <t xml:space="preserve">Đóng cọc ván thép trên cạn phần không ngập đất </t>
  </si>
  <si>
    <t xml:space="preserve">Nhổ cọc ván thép trên cạn phần ngập đất           </t>
  </si>
  <si>
    <t xml:space="preserve">Nhổ cọc ván thép trên cạn phần không ngập đất </t>
  </si>
  <si>
    <t xml:space="preserve">SX hệ khung thép hình, thép tròn, thép bản mố nhô </t>
  </si>
  <si>
    <t xml:space="preserve">Lắp dựng+tháo dỡ thép hình liên kết </t>
  </si>
  <si>
    <t>Đắp lòng mố nhô bằng đá xô bồ</t>
  </si>
  <si>
    <t>Làm móng CPDD lớp dưới</t>
  </si>
  <si>
    <t>Đào xỳc đất, mỏy đào &lt;=1,25m3, đất cấp 4</t>
  </si>
  <si>
    <t>Vận chuyển đất, ụ tụ 7T tự đổ, phạm vi &lt;=500m, đất cấp 4</t>
  </si>
  <si>
    <t>Đào đất nền đường bằng máy đất cấp 2</t>
  </si>
  <si>
    <t>Sàn đạo thi công bệ, thân mố</t>
  </si>
  <si>
    <t>Sản xuất hệ sàn thao tác (KHVL=2%*2+7*2%)</t>
  </si>
  <si>
    <t>Lắp dựng + tháo dỡ thép hình sàn thao tác (HS =1.6)</t>
  </si>
  <si>
    <t>Cầu công tác</t>
  </si>
  <si>
    <t>Thùng Phuy(D=60cm, H=120cm)</t>
  </si>
  <si>
    <t>Cọc ván thép khấu hao (8*1.17%)</t>
  </si>
  <si>
    <t>SX hệ dầm thép hình cầu công tác (KHVL=2%*8+7%)</t>
  </si>
  <si>
    <t>Lắp dựng+tháo dỡ hệ dầm thép hình (HS =1.6)</t>
  </si>
  <si>
    <t>Gỗ ván mặt cầu công tác KH 7 lần</t>
  </si>
  <si>
    <t>Cọc khoan nhồi mố</t>
  </si>
  <si>
    <t>Sản xuất ống vách (KH: 1th*1.17%+5*3,5%)</t>
  </si>
  <si>
    <t>Sản xuất ống vách để lại 3mm</t>
  </si>
  <si>
    <t>Lắp đặt ống vách để lại</t>
  </si>
  <si>
    <t>Hạ ống vách trên cạn</t>
  </si>
  <si>
    <t>Nhổ ống vách trên cạn</t>
  </si>
  <si>
    <t>Tạo lỗ khoan để đổ BT cọc nhồi trên cạn vào đất</t>
  </si>
  <si>
    <t xml:space="preserve">Tạo lỗ khoan cọc nhồi trên cạn vào đá C4 </t>
  </si>
  <si>
    <t>Vận chuyển đất, ụ tụ 7T tự đổ, phạm vi &lt;=500m, đất cấp 1</t>
  </si>
  <si>
    <t>Bơm dung dịch Bentoniel (lỗ khoan trên cạn)</t>
  </si>
  <si>
    <t>Bê tông cọc nhồi trên cạn D1000mm, 30MPa</t>
  </si>
  <si>
    <t>SX vữa BT qua dây chuyền trạn trộn (đã tính hao hụt HS 1.15)</t>
  </si>
  <si>
    <t>Vận chuyển bê tông XM bằng ô tô chuyển trộn 6m3 cử ly &lt;=0.5km</t>
  </si>
  <si>
    <t>Vữa không co ngót 30Mpa ống kiểm tra</t>
  </si>
  <si>
    <t>Cốt thép cọc nhồi F&lt;=18 trên cạn</t>
  </si>
  <si>
    <t>Cốt thép cọc nhồi F&gt;18 trên cạn</t>
  </si>
  <si>
    <t>Cóc nối cọc khoan nhồi</t>
  </si>
  <si>
    <t>ống thép D 50/60</t>
  </si>
  <si>
    <t>ống thép D106/114</t>
  </si>
  <si>
    <t>Nút ống D=58</t>
  </si>
  <si>
    <t>Nút ống D=110</t>
  </si>
  <si>
    <t>Thí nghiệm cọc khoan nhồi bằng PP siêu âm</t>
  </si>
  <si>
    <t>Khoan kiểm tra, xử lý cọc khoan nhồi lỗ khoan d&gt;80</t>
  </si>
  <si>
    <t>Bê, thân mố</t>
  </si>
  <si>
    <t>Đào hố móng bằng máy đất C2 bằng máy 95% KL</t>
  </si>
  <si>
    <t>Đào hố móng đất C2  bằng TC 5%KL</t>
  </si>
  <si>
    <t>Đắp đất hố móng mố</t>
  </si>
  <si>
    <t>Vận chuyển đất cấp 2 đổ đi 0.5km</t>
  </si>
  <si>
    <t>Vận chuyển bentonit đổ đi 0.5km</t>
  </si>
  <si>
    <t xml:space="preserve">Đất đắp K95 trên phương tiên </t>
  </si>
  <si>
    <t>Vận chuyển tiếp 13,1 km phía mố M1</t>
  </si>
  <si>
    <t>Vận chuyển tiếp 1 km đầu (x1.13) ô tô 10T</t>
  </si>
  <si>
    <t>Vận chuyển 6 Km tiếp theo (x1.13) ô tô 10T</t>
  </si>
  <si>
    <t>V/C tiếp 6,1 km, cự ly ngoài 7Km ô tô 10T</t>
  </si>
  <si>
    <t>Vận chuyển tiếp 16,9 km phía mố M2</t>
  </si>
  <si>
    <t>Vận chuyển tiếp 1 km đầu (x1.13) ô tô 7T</t>
  </si>
  <si>
    <t>Vận chuyển 6 Km tiếp theo (x1.13) ô tô 7T</t>
  </si>
  <si>
    <t>V/C tiếp 9,9 km, cự ly ngoài 7Km ô tô 7T</t>
  </si>
  <si>
    <t>Đắp cát lòng mố, khối chuyển tiếp</t>
  </si>
  <si>
    <t>Đập BT đầu cọc trên cạn</t>
  </si>
  <si>
    <t>Máy bơm nước  Diesel 40CV</t>
  </si>
  <si>
    <t>Ván khuôn mố</t>
  </si>
  <si>
    <t>Bê tông lót móng 8Mpa</t>
  </si>
  <si>
    <t>Bê tông  mố M30MPa đá 1x2</t>
  </si>
  <si>
    <t>SX vữa BT qua dây chuyền trạn trộn (đã tính hao hụt HS 1.015)</t>
  </si>
  <si>
    <t>Vữa đệm gối 60Mpa</t>
  </si>
  <si>
    <t>Cốt thép mố cầu F&lt;=10</t>
  </si>
  <si>
    <t>Cốt thép mố cầu F&lt;=18</t>
  </si>
  <si>
    <t>Cốt thép mố cầu F&gt;18</t>
  </si>
  <si>
    <t>Qúet nhựa đường nóng sau mố</t>
  </si>
  <si>
    <t>Kết cấu khác</t>
  </si>
  <si>
    <t>Bê tông bản quá độ 25Mpa</t>
  </si>
  <si>
    <t>Đá dăm đệm bản quá độ</t>
  </si>
  <si>
    <t>Cốt thép bản quá độ F&lt;=10</t>
  </si>
  <si>
    <t>Cốt thép bản quá độ F&lt;=18</t>
  </si>
  <si>
    <t>Cốt thép bản quá độ F&gt;18</t>
  </si>
  <si>
    <t>Đào hố móng chân khay đất C2  bằng TC 5%KL</t>
  </si>
  <si>
    <t>Đào hố móng bằng máy đất C2 95%KL</t>
  </si>
  <si>
    <t>Đắp đất hố móng K95, bằng đầm cọc</t>
  </si>
  <si>
    <t>Vận chuyển tiếp 13,1 km (mố M1)</t>
  </si>
  <si>
    <t>Vận chuyển tiếp 16,9 km ( mố M2)</t>
  </si>
  <si>
    <t xml:space="preserve">Đá hộc xây 1/4 nón mố vữa M100#, dày 30cm </t>
  </si>
  <si>
    <t>Xây móng bằng đá hộc, vữa M100#</t>
  </si>
  <si>
    <t>Đá dăm đệm, dày 10cm</t>
  </si>
  <si>
    <t xml:space="preserve">Trụ </t>
  </si>
  <si>
    <t>Đắp đất đảo thi công trụ Tr1 và trụ Tr4, K90</t>
  </si>
  <si>
    <t>Vận chuyển tiếp 13,1 km ( phía mố M1)</t>
  </si>
  <si>
    <t>Vận chuyển tiếp 1 km đầu (x1.1) ô tô 10T</t>
  </si>
  <si>
    <t>Vận chuyển 6 Km tiếp theo (x1.1) ô tô 10T</t>
  </si>
  <si>
    <t>Vận chuyển tiếp 16,9 km ( phía mố M2)</t>
  </si>
  <si>
    <t>Vận chuyển tiếp 1 km đầu (x1.1) ô tô 7T</t>
  </si>
  <si>
    <t>Vận chuyển 6 Km tiếp theo (x1.1) ô tô 7T</t>
  </si>
  <si>
    <t>Định vị ống vách</t>
  </si>
  <si>
    <t>Khấu hao vật liệu cọc thép hình (1.17%*2th+2*3,5%)</t>
  </si>
  <si>
    <t>Đóng cọc thép hình phần ngập đất trên mặt nước</t>
  </si>
  <si>
    <t>Đóng cọc thép hình phần không ngập đất trên mặt nước (0.75)</t>
  </si>
  <si>
    <t xml:space="preserve">Nhổ cọc thép hình phần ngập đất </t>
  </si>
  <si>
    <t>Nhổ cọc thép hình phần không ngập đất (0.75 )</t>
  </si>
  <si>
    <t>SX hệ khung thép hình (KHVL=2%*2+2*7%)</t>
  </si>
  <si>
    <t>Lắp dựng+tháo dỡ thép hình liên kết (HS =1.6)</t>
  </si>
  <si>
    <t>Định vị cọc ván thép</t>
  </si>
  <si>
    <t>Khấu hao vật liệu cọc thép hình trụ T1 và T4 (2*1.17%+*2*3,5)</t>
  </si>
  <si>
    <t>Khấu hao vạt liệu cọc thép hình trụ T2, T3 (2*1.17%+2*3,5)</t>
  </si>
  <si>
    <t>Đóng cọc thép hình phần ngập đất trên cạn</t>
  </si>
  <si>
    <t>Đóng cọc thép hình phần không ngập đất trên cạn (0.75)</t>
  </si>
  <si>
    <t>Nhổ cọc thép hình phần ngập đất trên cạn</t>
  </si>
  <si>
    <t>Nhổ cọc thép hình phần không ngập đất (0.75 ) trên cạn</t>
  </si>
  <si>
    <t>Nhổ cọc thép hình phần ngập đất dưới nước</t>
  </si>
  <si>
    <t>Nhổ cọc thép hình phần không ngập đất (0.75 ) dưới nước</t>
  </si>
  <si>
    <t>SX hệ khung chống thép hình trụ T1, T4 (KHVL=2%*2+2*7%)</t>
  </si>
  <si>
    <t>SX hệ khung chống thép hình trụ T2,T3 (KHVL=2%*2+2*7%)</t>
  </si>
  <si>
    <t>Cọc ván thép</t>
  </si>
  <si>
    <t>Cọc ván thép trụ T1, T4 khấu hao (2*1.17%+2*3,5%)</t>
  </si>
  <si>
    <t>Cọc ván thép khấu hao trụ T2, T3 KH(2*1.17%+2*3,5%)</t>
  </si>
  <si>
    <t xml:space="preserve">Đóng cọc ván thép trên cạn phần không ngập đất (nhân công, máy *HS 0.75)          </t>
  </si>
  <si>
    <t xml:space="preserve">Đóng cọc ván thép dưới nước phần ngập đất           </t>
  </si>
  <si>
    <t xml:space="preserve">Đóng cọc ván thép dưới nước phần không ngập đất (nhân công, máy *HS 0.75)          </t>
  </si>
  <si>
    <t xml:space="preserve">Nhổ cọc ván thép trên cạn phần không ngập đất (nhân công, máy *HS 0.75)          </t>
  </si>
  <si>
    <t xml:space="preserve">Nhổ cọc ván thép dưới nước phần ngập đất           </t>
  </si>
  <si>
    <t xml:space="preserve">Nhổ cọc ván thép dưới nước phần không ngập đất (nhân công, máy *HS 0.75)          </t>
  </si>
  <si>
    <t>Sàn đạo thi công trụ</t>
  </si>
  <si>
    <t>Sản xuất hệ sàn thao tác trụ T1, T4 (KHVL=2%*2+2*7%)</t>
  </si>
  <si>
    <t>Sản xuất hệ sàn thao tác trụ T2, T3 (KHVL=2%*2+2*7%)</t>
  </si>
  <si>
    <t>Lắp dựng+tháo dỡ thép hình sàn thao tác trên cạn (HS =1.6)</t>
  </si>
  <si>
    <t>Lắp dựng+tháo dỡ thép hình sàn thao tác dưới nước (HS =1.6)</t>
  </si>
  <si>
    <t>Gỗ thi công ( Vật liệu luân chuyển 7 lần)</t>
  </si>
  <si>
    <t>Thép tròn D&gt;18</t>
  </si>
  <si>
    <t>Cọc khoan nhồi trụ</t>
  </si>
  <si>
    <t>Sản xuất ống vách (KH: 1*1.17%+5*3,5%)</t>
  </si>
  <si>
    <t>Hạ ống vách dưới nước</t>
  </si>
  <si>
    <t>Nhổ ống vách dưới nước</t>
  </si>
  <si>
    <t xml:space="preserve">Tạo lỗ khoan để đổ BT cọc nhồi trên cạn vào đất </t>
  </si>
  <si>
    <t>Tạo lỗ khoan để đổ BT cọc nhồi dưới nước vào đất (nước sâu &gt;4m hs 1.05 )</t>
  </si>
  <si>
    <t>Tạo lỗ khoan cọc nhồi dưới nước vào đá C4 (nước sâu &gt;4m hs 1.05)</t>
  </si>
  <si>
    <t>Bơm dung dịch Bentoniel (lỗ khoan dưới nước)</t>
  </si>
  <si>
    <t>Bê tông cọc nhồi dưới nước D1000mm, 30MPa</t>
  </si>
  <si>
    <t>Cốt thép cọc nhồi F&lt;=18 dưới nước</t>
  </si>
  <si>
    <t>Cốt thép cọc nhồi F&gt;18 dưới nước</t>
  </si>
  <si>
    <t>Bê, thân trụ</t>
  </si>
  <si>
    <t>Đào hố móng trụ T1, T4</t>
  </si>
  <si>
    <t>Đào hố móng dưới nước bằng gàu dây trụ T2, T3</t>
  </si>
  <si>
    <t>Đào hố móng trụ bằng xói hút trụ T2, T3</t>
  </si>
  <si>
    <t>Vận chuyển xói hút bùn đổ đi 0.5km</t>
  </si>
  <si>
    <t>Đổ bê tông bịt đáy 16MPa đá 2x4 trên cạn</t>
  </si>
  <si>
    <t>Đổ bê tông bịt đáy 16MPa đá 2x4 dưới nước</t>
  </si>
  <si>
    <t>Máy bơm nước  40m3/h</t>
  </si>
  <si>
    <t>Đập bê tông đầu cọc dưới nước</t>
  </si>
  <si>
    <t>Ván khuôn trụ cầu trên cạn</t>
  </si>
  <si>
    <t>Ván khuôn trụ cầu dưới nước</t>
  </si>
  <si>
    <t>Bê tông trụ M30MPa đá 1x2, trên cạn</t>
  </si>
  <si>
    <t>Bê tông trụ M30MPa đá 1x2, dưới nước</t>
  </si>
  <si>
    <t>Lắp dựng cốt thép móng, mố, trụ, mũ mố, mũ trụ cầu trên cạn, ĐK &lt;=18mm</t>
  </si>
  <si>
    <t>Lắp dựng cốt thép móng, mố, trụ, mũ mố, mũ trụ cầu trên cạn, ĐK &gt;18mm</t>
  </si>
  <si>
    <t>Cốt thép trụ cầu F&lt;=18 dưới nước</t>
  </si>
  <si>
    <t>Cốt thép trụ cầu F&gt;18 dưới nước</t>
  </si>
  <si>
    <t xml:space="preserve">Vữa đệm gối </t>
  </si>
  <si>
    <t>Đào thanh thải lòng sông</t>
  </si>
  <si>
    <t>Vận chuyển đổ đi 500m</t>
  </si>
  <si>
    <t>Kết cấu phần trên</t>
  </si>
  <si>
    <t>Đất đắp K95 trên phương tiên (đắp bãI đúc dầm)</t>
  </si>
  <si>
    <t>Vận chuyển tiếp 13.1 km</t>
  </si>
  <si>
    <t>Vận chuyển tiếp 6.1 km, cự ly ngoài 7Km ô tô 10T</t>
  </si>
  <si>
    <t>Đắp bải đúc dầm+ TKVL bằng máy K95</t>
  </si>
  <si>
    <t>Đào san đắp bãi tập kết vật liệu, đường công vụ</t>
  </si>
  <si>
    <t>CPĐD lớp dưới đệm bãi+ mặt đường công vụ</t>
  </si>
  <si>
    <t>Láng bãi đúc dầm vữa M75#, dày 2cm</t>
  </si>
  <si>
    <t>Đá dăm đệm bệ đúc dầm</t>
  </si>
  <si>
    <t>Gỗ kê bệ đúc dầm  (KH 7 lần)</t>
  </si>
  <si>
    <t>Sản xuất hệ thép hình bệ đúc dầm (KHVL=2%*4thang+7%)</t>
  </si>
  <si>
    <t>Lắp dựng, tháo dỡ bệ đúc (hệ số 1,6)</t>
  </si>
  <si>
    <t>Cốt thép D&lt;=18 bệ đúc dầm</t>
  </si>
  <si>
    <t>Bê tông 25MPa bệ đúc dầm đá 1x2</t>
  </si>
  <si>
    <t>Bu lông M18</t>
  </si>
  <si>
    <t>Phá dỡ BTCT bệ đúc dầm</t>
  </si>
  <si>
    <t>Tăng đơ</t>
  </si>
  <si>
    <t>Đào đất bệ đúc</t>
  </si>
  <si>
    <t>Đắp đất bệ đúc</t>
  </si>
  <si>
    <t>Ván khuôn tấm bê tông</t>
  </si>
  <si>
    <t>Ván khuôn bệ đúc dầm</t>
  </si>
  <si>
    <t>Ván khuôn ngoài dầm cầu</t>
  </si>
  <si>
    <t>Sản xuất ván khuôn trong dầm cầu</t>
  </si>
  <si>
    <t>Lắp đặt ván khuôn trong</t>
  </si>
  <si>
    <t>Bê tông dầm chủ 40MPa đá 1x2</t>
  </si>
  <si>
    <t>Cốt thép dầm cầu chủ F&lt;=18</t>
  </si>
  <si>
    <t>Cốt thép dầm cầu chủ F&gt;18</t>
  </si>
  <si>
    <t>Cốt thép cường độ cao (Báo giá)</t>
  </si>
  <si>
    <t>Neo cáp dự ứng lực (VL báo giá)</t>
  </si>
  <si>
    <t>Lắp đặt neo cáp dự ứng lực căng sau</t>
  </si>
  <si>
    <t>Lắp đặt neo cáp dự ứng lực kéo trước</t>
  </si>
  <si>
    <t>ống nhựa bọc cáp D18/D22</t>
  </si>
  <si>
    <t>ống ghen luồn cáp</t>
  </si>
  <si>
    <t>Phun vữa lấp ống ghen 40Mpa</t>
  </si>
  <si>
    <t>Lắp đặt gối cao su (VL báo giá)</t>
  </si>
  <si>
    <t>Chốt neo dầm</t>
  </si>
  <si>
    <t xml:space="preserve">Nâng hạ dầm </t>
  </si>
  <si>
    <t xml:space="preserve">Di chuyển dầm </t>
  </si>
  <si>
    <t xml:space="preserve">Lao lắp dầm cầu </t>
  </si>
  <si>
    <t>Bê tông 30MPa mặt cầu, gờ chắn, lớp phủ</t>
  </si>
  <si>
    <t>Cốt thép mặt cầu gờ chắn F&lt;=10</t>
  </si>
  <si>
    <t>Cốt thép mặt cầu gờ chắn F&lt;=18</t>
  </si>
  <si>
    <t>Lớp phòng nước mặt cầu</t>
  </si>
  <si>
    <t>Cốt thép khe co giản F&lt;=18</t>
  </si>
  <si>
    <t>Sản xuất lắp dựng khe co giản (VL báo giá)</t>
  </si>
  <si>
    <t xml:space="preserve">Vữa không co ngót </t>
  </si>
  <si>
    <t>Ván khuôn thép khe co giãn</t>
  </si>
  <si>
    <t>Sản xuất ống thoát nước mặt cầu</t>
  </si>
  <si>
    <t>Lắp dựng ống thoát nước mặt cầu</t>
  </si>
  <si>
    <t xml:space="preserve">Sản xuất lan can cầu </t>
  </si>
  <si>
    <t>Lắp dựng lan can tay vịn</t>
  </si>
  <si>
    <t>Đào thanh thải bải phục vụ thi công</t>
  </si>
  <si>
    <t>Vận chuyển đổ đi 300m</t>
  </si>
  <si>
    <t>Phá dỡ cầu cũ</t>
  </si>
  <si>
    <t>Tháo dỡ tấm bản Robinxon</t>
  </si>
  <si>
    <t>Tháo dỡ dầm thép cầu</t>
  </si>
  <si>
    <t>Phá dỡ kết cấu tường bảo vệ hố neo</t>
  </si>
  <si>
    <t>Bốc cấu kiện lên phương tiện</t>
  </si>
  <si>
    <t>Bốc cấu kiện từ phương tiện xuống</t>
  </si>
  <si>
    <t>Vận chuyển sắt thép bằng ô tô phạm vi &lt;1km</t>
  </si>
  <si>
    <t>Đường hai đầu cầu</t>
  </si>
  <si>
    <t>Mố M1</t>
  </si>
  <si>
    <t>Đất đắp K95 trên phương tiên (tận dụng đất đắp bãi dúc dầm 50%)</t>
  </si>
  <si>
    <t xml:space="preserve">Đất đắp K98 trên phương tiên </t>
  </si>
  <si>
    <t>Vân chuyển tiếp 13,1km</t>
  </si>
  <si>
    <t>Vận chuyển tiếp 1 km đầu ( ô tô 10T)</t>
  </si>
  <si>
    <t>Vận chuyển 6 Km tiếp theo (ô tô 10T)</t>
  </si>
  <si>
    <t>V/C tiếp 6,1 km, cự ly ngoài 7Km (ô tô 10T)</t>
  </si>
  <si>
    <t>Đắp đất nền đường bằng TC  K95 =5%KL (Phụ lề)</t>
  </si>
  <si>
    <t>Đắp đất nền đường bằng máy K95 =95%KL</t>
  </si>
  <si>
    <t>Đắp nền K98</t>
  </si>
  <si>
    <t>Đầm lèn K98</t>
  </si>
  <si>
    <t>Đào đất nền đường đất C2</t>
  </si>
  <si>
    <t>Đào đất không thích hợp đất C2</t>
  </si>
  <si>
    <t>Đào khuôn đường bằng máy</t>
  </si>
  <si>
    <t>Đào rãnh đất C2</t>
  </si>
  <si>
    <t>Đá dăm đệm</t>
  </si>
  <si>
    <t>Đá hộc xây chân khay vữa M 100#</t>
  </si>
  <si>
    <t>Đá hộc xây mái ta luy vữa M 100#</t>
  </si>
  <si>
    <t>Đắp đất hố móng K95</t>
  </si>
  <si>
    <t xml:space="preserve">Bạt lót </t>
  </si>
  <si>
    <t>Bê tông M300# mặt đường dày 24cm (đã chiết giảm nhựa đường và gỗ làm khe co giãn)</t>
  </si>
  <si>
    <t>Ván khuôn đổ BT mặt đường</t>
  </si>
  <si>
    <t>Gia công lắp đặt khe co</t>
  </si>
  <si>
    <t>Gia công lắp đặt khe giãn</t>
  </si>
  <si>
    <t>Gia công lắp đặt khe dọc</t>
  </si>
  <si>
    <t>Mố M2</t>
  </si>
  <si>
    <t>Vân chuyển tiếp 16,9km</t>
  </si>
  <si>
    <t>Vận chuyển tiếp 9,9 km, cự ly ngoài 7Km ô tô 7T</t>
  </si>
  <si>
    <t>Trồng cỏ mái ta luy</t>
  </si>
  <si>
    <t>Giấy dầu lót 1 lớp</t>
  </si>
  <si>
    <t>Bê tông M300# mặt đường dày 24cm</t>
  </si>
  <si>
    <t>Cống thoát nước</t>
  </si>
  <si>
    <t>Đào đất hố móng, đất C3 bằng TC 5%</t>
  </si>
  <si>
    <t>Đào đất hố móng, đất C3 bằng máy 95%</t>
  </si>
  <si>
    <t>Đá dăm đêm</t>
  </si>
  <si>
    <t>Đá hộc xây cống</t>
  </si>
  <si>
    <t>Bê tông ống cống 20Mpa</t>
  </si>
  <si>
    <t>Bê tông 16Mpa</t>
  </si>
  <si>
    <t>Cốt thép ống cống D&lt;=10</t>
  </si>
  <si>
    <t>Ván khuôn ống cống Lắp ghép</t>
  </si>
  <si>
    <t>Ván khuôn cống đổ tại chổ</t>
  </si>
  <si>
    <t>Lắp đặt ống cống Q&lt;2T</t>
  </si>
  <si>
    <t>Quét nhựa bitum nóng vào ống cống</t>
  </si>
  <si>
    <t>Mối nối ống cống</t>
  </si>
  <si>
    <t>Vưa XM M100# chét khe nối</t>
  </si>
  <si>
    <t>An toàn giao thông</t>
  </si>
  <si>
    <t>An toàn GT đường bộ sau khi thi công</t>
  </si>
  <si>
    <t>Sản xuất lắp đặt biển báo tam giác</t>
  </si>
  <si>
    <t>Sản xuất lắp đặt biển báo chữ nhật</t>
  </si>
  <si>
    <t>SX lắp đặt trụ đỡ  biển báo bằng sắt ống D=80</t>
  </si>
  <si>
    <t>Cọc tiêu BTCT</t>
  </si>
  <si>
    <t>Sản xuất lắp đặt tôn lượn sóng</t>
  </si>
  <si>
    <t>Sản xuất cột đỡ lan can, tôn lượn sóng</t>
  </si>
  <si>
    <t>Gắn viên phản quang</t>
  </si>
  <si>
    <t xml:space="preserve">Bê tông móng M150#, đá 2 x 4 </t>
  </si>
  <si>
    <t>Đào đất móng, đất C3 ( Cọc tiêu, biển báo )</t>
  </si>
  <si>
    <t>Đắp đất, đầm K95 (Cọc tiêu, biển báo )</t>
  </si>
  <si>
    <t>An toàn GT đường thuỷ sau khi thi công</t>
  </si>
  <si>
    <t>Sản xuất biển báo hiệu đường sông</t>
  </si>
  <si>
    <t>Lắp đặt biển báo hiệu đường sông</t>
  </si>
  <si>
    <t>Sản xuất thước nước (tạm tính 600000đồng/cái)</t>
  </si>
  <si>
    <t xml:space="preserve">Lắp đặt thước nước </t>
  </si>
  <si>
    <t>Gói thầu số 01.XL: Thi công các công trình dân dung và các công trình hạ tầng kỹ thuật</t>
  </si>
  <si>
    <t>Gói thầu số 02.TVGS - Tư vấn giám sát gói thầu số 01.XL</t>
  </si>
  <si>
    <t>Gói thầu số 03.TV-Tư vấn lập HSMT, đánh giá HSDT</t>
  </si>
  <si>
    <t>Gói thầu số 04.TV-Tư vấn thẩm định HSMT, kết quả LCNT</t>
  </si>
  <si>
    <t>Gói thầu số 05.BH – Bảo hiểm công trình</t>
  </si>
  <si>
    <t>- Chi phí Bồi thường, GPMB:</t>
  </si>
  <si>
    <t>- Chi phí xây dựng:</t>
  </si>
  <si>
    <t>- Chi phí thiết bị:</t>
  </si>
  <si>
    <t>- Chi phí quản lý dự án:</t>
  </si>
  <si>
    <t>- Chi phí tư vấn đầu tư xây dựng:</t>
  </si>
  <si>
    <t>- Chi phí khác:</t>
  </si>
  <si>
    <t>- Chi phí dự phòng:</t>
  </si>
  <si>
    <t>Theo đơn giá điều chỉnh</t>
  </si>
  <si>
    <t>Gói thầu số 02.TV - Tư vấn giám sát gói thầu số 01.XL và 02.TB</t>
  </si>
  <si>
    <t>Chi phí dự phòng còn lại</t>
  </si>
  <si>
    <t>Gói thầu số 01.XL: Thi công nền, mặt đường và các công trình trên tuyến</t>
  </si>
  <si>
    <t>Trong đó:</t>
  </si>
  <si>
    <t xml:space="preserve"> - Chi phí xây dựng + chi phí HMC: 31.989.972.000 đồng;</t>
  </si>
  <si>
    <t xml:space="preserve"> - Chi phí dự phòng: 1.599.499.000 đồng</t>
  </si>
  <si>
    <t>Gói thầu số 04.TV- Thẩm định HSMT và kết quả đánh giá HSDT</t>
  </si>
  <si>
    <t>Gói thầu số 05.BH - Bảo hiểm công trình</t>
  </si>
  <si>
    <t>Gói thầu số 06.TV- Tư vấn lập kế hoạch báo vệ môi trường</t>
  </si>
  <si>
    <t>Gói thầu số 04.TV-Tư vấn lập HSMT, đánh giá HSDT</t>
  </si>
  <si>
    <t>Gói thầu số 05.TV- Thẩm định HSMT và kết quả đánh giá HSDT</t>
  </si>
  <si>
    <t>Tư vấn khảo sát, lập dự án</t>
  </si>
  <si>
    <t>Gói thầu số 01.XL: Xây dựng cầu Cây Trồ và đường hai đầu cầu</t>
  </si>
  <si>
    <t>Stt</t>
  </si>
  <si>
    <t>Hạng mục công việc</t>
  </si>
  <si>
    <t>Đơn vị</t>
  </si>
  <si>
    <t>I</t>
  </si>
  <si>
    <t>Phần hạ bộ:</t>
  </si>
  <si>
    <t>* Cọc khoan nhồi:</t>
  </si>
  <si>
    <t>tấn</t>
  </si>
  <si>
    <t>Lắp đặt ống vách cọc khoan nhồi</t>
  </si>
  <si>
    <t>m</t>
  </si>
  <si>
    <t>Tháo dỡ ống vách cọc KN</t>
  </si>
  <si>
    <t>100m</t>
  </si>
  <si>
    <t>Khoan tạo lỗ vào đất trên cạn ĐK lỗ khoan 1000mm</t>
  </si>
  <si>
    <t>Khoan tạo lỗ vào đá trên cạn</t>
  </si>
  <si>
    <t>Vữa Bentonit chống sụt thành hố khoan</t>
  </si>
  <si>
    <t>m3</t>
  </si>
  <si>
    <t>Cốt thép D≤18mm cọc</t>
  </si>
  <si>
    <t>Cốt thép D&gt;18mm cọc</t>
  </si>
  <si>
    <t>Ống nhựa D50/58 siêu âm cọc khoan nhồi</t>
  </si>
  <si>
    <t>100md</t>
  </si>
  <si>
    <t>Nút bịt ống nhựa PVC D50/58mm</t>
  </si>
  <si>
    <t>cái</t>
  </si>
  <si>
    <t>Lắp đặt ống kiểm tra D100/110mm</t>
  </si>
  <si>
    <t>Nút bịt ống nhựa D110mm</t>
  </si>
  <si>
    <t>100m3</t>
  </si>
  <si>
    <t>Bê tông 30MPa, đá 1x2 cọc khoan nhồi</t>
  </si>
  <si>
    <t>Bơm vữa xi măng bịt ống kiểm tra</t>
  </si>
  <si>
    <t>Thí nghiệm siêu âm chất lượng cọc khoan nhồi</t>
  </si>
  <si>
    <t>1mc</t>
  </si>
  <si>
    <t>Khoan KT, xử lý cọc KN lỗ khoan &gt;80mm</t>
  </si>
  <si>
    <t>cọc</t>
  </si>
  <si>
    <t>Cóc nối cốt thép cọc khoan nhồi</t>
  </si>
  <si>
    <t>Đập bê tông đầu cọc</t>
  </si>
  <si>
    <t>* Đào đắp hố móng:</t>
  </si>
  <si>
    <t>Đào san đất tạo MB thi công, đất C3</t>
  </si>
  <si>
    <t xml:space="preserve">Đào đất hố móng mố trong khung vây phòng nước </t>
  </si>
  <si>
    <t>Mua đất k95 từ mỏ về đắp về đắp</t>
  </si>
  <si>
    <t/>
  </si>
  <si>
    <t>Vận chuyển 1km đầu, ô tô 7T</t>
  </si>
  <si>
    <t>*Khung vây cọc ván thép:</t>
  </si>
  <si>
    <t>Sản xuất cọc định vị bằng thép hình</t>
  </si>
  <si>
    <t>Đóng cọc thép hình trên cạn phần ngập đất</t>
  </si>
  <si>
    <t>Đóng cọc thép hình trên cạn phần không ngập đất</t>
  </si>
  <si>
    <t>Nhổ cọc thép hình trên cạn</t>
  </si>
  <si>
    <t>Sản xuất kết cấu thép khung định vị</t>
  </si>
  <si>
    <t>Lắp dựng, tháo dỡ kết cấu thép khung định vị trên cạn</t>
  </si>
  <si>
    <t>Đóng cọc ván thép trên cạn phần ngập đất</t>
  </si>
  <si>
    <t>Đóng cọc ván thép trên cạn phần không ngập đất</t>
  </si>
  <si>
    <t>Nhổ cọc ván thép trên cạn</t>
  </si>
  <si>
    <t>* Mố cầu:</t>
  </si>
  <si>
    <t>Đá dăm đệm móng mố Dmax&lt;=6</t>
  </si>
  <si>
    <t>Bê tông lót móng 12Mpa đá 4x6</t>
  </si>
  <si>
    <t>Ván khuôn mố cầu</t>
  </si>
  <si>
    <t>100m2</t>
  </si>
  <si>
    <t>Cốt thép mố cầu D≤10mm</t>
  </si>
  <si>
    <t>Cốt thép mố cầu D≤18mm</t>
  </si>
  <si>
    <t>Cốt thép mố cầu D&gt;18mm</t>
  </si>
  <si>
    <t>Bê tông mố cầu 30Mpa đá 1x2</t>
  </si>
  <si>
    <t>* Trụ cầu:</t>
  </si>
  <si>
    <t>Đá dăm đệm móng trụ Dmax&lt;=6</t>
  </si>
  <si>
    <t>Ván khuôn trụ cầu</t>
  </si>
  <si>
    <t>Cốt thép trụ cầu D≤10mm</t>
  </si>
  <si>
    <t>Cốt thép trụ cầu D≤18mm</t>
  </si>
  <si>
    <t>Cốt thép trụ cầu D&gt;18mm</t>
  </si>
  <si>
    <t>Bê tông trụ cầu 30Mpa đá 1x2</t>
  </si>
  <si>
    <t>Vữa không co ngót đệm gối</t>
  </si>
  <si>
    <t>m2</t>
  </si>
  <si>
    <t>* Thi công mố, trụ  cầu:</t>
  </si>
  <si>
    <t>Sản xuất kết cấu thép đà giáo</t>
  </si>
  <si>
    <t>Thép D&gt;18 thi công</t>
  </si>
  <si>
    <t>Bơm nước hố móng máy bơm Diezel 40CV</t>
  </si>
  <si>
    <t>ca</t>
  </si>
  <si>
    <t>* Bản dẫn:</t>
  </si>
  <si>
    <t>Ván khuôn bản quá độ</t>
  </si>
  <si>
    <t>Đá dăm đệm móng bản quá độ Dmax&lt;=6</t>
  </si>
  <si>
    <t>Cốt thép bản quá độ D≤10mm</t>
  </si>
  <si>
    <t>Cốt thép bản quá độ D≤18mm</t>
  </si>
  <si>
    <t>Cốt thép bản quá độ D&gt;18mm</t>
  </si>
  <si>
    <t>Bê tông bản quá độ 25Mpa đá 1x2</t>
  </si>
  <si>
    <t>Giấy dầu nhựa đường, 3 lớp giấy 4 lớp nhựa</t>
  </si>
  <si>
    <t>II</t>
  </si>
  <si>
    <t>Phần thượng bộ:</t>
  </si>
  <si>
    <t>* Dầm bản BTCT DƯL L=21m</t>
  </si>
  <si>
    <t>Ván khuôn dầm cầu</t>
  </si>
  <si>
    <t>Sản xuất Tole tạo rỗng, tôn dày 1mm</t>
  </si>
  <si>
    <t>Lắp dựng Tole tạo rỗng</t>
  </si>
  <si>
    <t>Cốt thép dầm cầu D≤18mm</t>
  </si>
  <si>
    <t>Cáp thép dự ứng lực kéo trước</t>
  </si>
  <si>
    <t>Ống nhựa bọc cáp D22mm</t>
  </si>
  <si>
    <t>Bê tông dầm cầu 40Mpa đá 1x2</t>
  </si>
  <si>
    <t>Gối cao su 150x200x28mm</t>
  </si>
  <si>
    <t>Ống ghen luồn cáp D50/60</t>
  </si>
  <si>
    <t>Cáp thép DƯL dầm cầu kéo sau</t>
  </si>
  <si>
    <t>Lắp đặt neo cáp dự ứng lực kéo sau 13-4</t>
  </si>
  <si>
    <t>đầu</t>
  </si>
  <si>
    <t>Bơm vữa xi măng trong ống luồn cáp</t>
  </si>
  <si>
    <t>* Thi công kết cấu nhịp:</t>
  </si>
  <si>
    <t>dầm</t>
  </si>
  <si>
    <t>Nâng hạ dầm cầu từ bãi chứa ra vị trí lao</t>
  </si>
  <si>
    <t>Di chuyến dầm cầu từ bãi chứa ra vị trí lao</t>
  </si>
  <si>
    <t>Lao dầm cầu chiều dài dầm L≤30m</t>
  </si>
  <si>
    <t>Các lớp mặt cầu, mối nối dọc:</t>
  </si>
  <si>
    <t>Chốt neo thép D&gt;18mm</t>
  </si>
  <si>
    <t>Sản xuất ống thép bọc chốt neo</t>
  </si>
  <si>
    <t>Lắp đặt ống thép bọc chốt neo</t>
  </si>
  <si>
    <t>Vữa không co ngót lấp lỗ chốt neo</t>
  </si>
  <si>
    <t>Nhựa đường bọc chốt neo</t>
  </si>
  <si>
    <t>kg</t>
  </si>
  <si>
    <t>Vữa không co ngót chèn mối nối dầm</t>
  </si>
  <si>
    <t>Ván khuôn mặt cầu</t>
  </si>
  <si>
    <t>Cốt thép mặt cầu D≤10mm</t>
  </si>
  <si>
    <t>Cốt thép mặt cầu &gt;10mm</t>
  </si>
  <si>
    <t>Bê tông mặt cầu 30MPa, đá 1x2</t>
  </si>
  <si>
    <t>Lớp chống thấm mặt cầu</t>
  </si>
  <si>
    <t>Tấm đệm đàn hồi dày 5mm</t>
  </si>
  <si>
    <t>* Khe co giãn:</t>
  </si>
  <si>
    <t>Ván khuôn khe co giãn</t>
  </si>
  <si>
    <t>Cốt thép khe co giãn D≤18mm</t>
  </si>
  <si>
    <t>Vữa không co ngót khe co giãn</t>
  </si>
  <si>
    <t>Lắp đặt khe co giãn dạng ray</t>
  </si>
  <si>
    <t>* Gờ chắn bánh, lan can tay vịn:</t>
  </si>
  <si>
    <t>Ván khuôn gờ chắn bánh</t>
  </si>
  <si>
    <t>Cốt thép gờ chắn bánh D≤18mm</t>
  </si>
  <si>
    <t>Bê tông gờ chắn bánh 25Mpa đá 1x2</t>
  </si>
  <si>
    <t>Sơn gờ chắn bánh, 1 nước lót 2 nước phủ</t>
  </si>
  <si>
    <t>Sản xuất lan can cầu</t>
  </si>
  <si>
    <t>Mạ kẽm lan can cầu</t>
  </si>
  <si>
    <t>Bu lông M22</t>
  </si>
  <si>
    <t>Lắp dựng lan can cầu bằng thép mạ kẽm</t>
  </si>
  <si>
    <t>Đào bùn, hữu cơ, máy đào 1.6m3</t>
  </si>
  <si>
    <t xml:space="preserve">Vận chuyển đất cấp 1 cự ly 1km </t>
  </si>
  <si>
    <t xml:space="preserve">Vận chuyển đất cấp 2 cự ly 1km </t>
  </si>
  <si>
    <t>Đắp nền đường K95, máy đầm cóc</t>
  </si>
  <si>
    <t>Đắp nền đường K95, máy đầm 16T</t>
  </si>
  <si>
    <t>Mua đất k98 từ mỏ về đắp về đắp</t>
  </si>
  <si>
    <t>* Mặt + lề đường:</t>
  </si>
  <si>
    <t>Lớp móng cấp phối đá dăm loại 2 (dmax=37.5)</t>
  </si>
  <si>
    <t xml:space="preserve">Rải 1 lớp vải địa KT </t>
  </si>
  <si>
    <t>Bê tông mặt đường M300 đá 1x2, dày &lt;=25cm</t>
  </si>
  <si>
    <t>Ván khuôn mặt đường</t>
  </si>
  <si>
    <t>Làm khe co mặt đường</t>
  </si>
  <si>
    <t>Làm khe giãn mặt đường</t>
  </si>
  <si>
    <t>Làm rãnh xương cá</t>
  </si>
  <si>
    <t>* Gia cố nón mố, taluy nền đường:</t>
  </si>
  <si>
    <t>Đá dăm đệm gia cố nón mố, ta luy Dmax&lt;=6</t>
  </si>
  <si>
    <t>BT ck nón mố 12MPa đá 2x4</t>
  </si>
  <si>
    <t>BT nón mố 15MPa đá 2x4</t>
  </si>
  <si>
    <t>BT ck mái ta luy 12MPa đá 2x4</t>
  </si>
  <si>
    <t>BT mái ta luy 15MPa đá 2x4</t>
  </si>
  <si>
    <t>Vải địa kỷ thuật</t>
  </si>
  <si>
    <t>Ván khuôn chân khay</t>
  </si>
  <si>
    <t>* An toàn giao thông:</t>
  </si>
  <si>
    <t>Bê tông móng trụ BB, cọc tiêu 12MPa, đá 2x4</t>
  </si>
  <si>
    <t>Sản xuất, lắp đặt cột biển báo D80mm</t>
  </si>
  <si>
    <t>Lắp dựng cọc tiêu bằng thủ công</t>
  </si>
  <si>
    <t>Ván khuôn cọc tiêu</t>
  </si>
  <si>
    <t>Cốt thép cọc tiêu D&lt;10mm</t>
  </si>
  <si>
    <t>Bê tông cọc tiêu 15MPa:</t>
  </si>
  <si>
    <t>Biển báo tên cầu KT 67.5*135cm</t>
  </si>
  <si>
    <t>IV</t>
  </si>
  <si>
    <t>Phụ trợ thi công cầu:</t>
  </si>
  <si>
    <t>* Bãi đúc cấu kiện:</t>
  </si>
  <si>
    <t>Mua đất đắp K90 về đắp</t>
  </si>
  <si>
    <t xml:space="preserve">Đá dăm đệm móng </t>
  </si>
  <si>
    <t>Láng vữa xi măng M75# dày 3cm</t>
  </si>
  <si>
    <t>Đào hoàn trả mặt bằng đất cấp 3, máy đào 1.25m3</t>
  </si>
  <si>
    <t>* Bệ đúc dầm:</t>
  </si>
  <si>
    <t>Ván khuôn con kê bệ đúc</t>
  </si>
  <si>
    <t>Cốt thép con kê bệ đúc &lt;=18mm</t>
  </si>
  <si>
    <t>Bê tông con kê bệ đúc 15MPa, đá 1x2</t>
  </si>
  <si>
    <t>Bắt siết bu lông M18</t>
  </si>
  <si>
    <t>Tuyến xế</t>
  </si>
  <si>
    <t>Mua đất đắp K95 về đắp</t>
  </si>
  <si>
    <t>Làm móng đường bằng cấp phối đá dăm loại II</t>
  </si>
  <si>
    <t>Đào hoàn trả mặt bằng thi công</t>
  </si>
  <si>
    <t>Bu lông D16</t>
  </si>
  <si>
    <t xml:space="preserve">Đinh </t>
  </si>
  <si>
    <t>A</t>
  </si>
  <si>
    <t>Cầu Cây Trồ</t>
  </si>
  <si>
    <t xml:space="preserve">SX ống vách dày 7mm, dài 7m </t>
  </si>
  <si>
    <t xml:space="preserve">Đào hố móng đất cấp 4 </t>
  </si>
  <si>
    <t>Đắp hố móng K95 đất cấp 3</t>
  </si>
  <si>
    <t xml:space="preserve">Vận chuyển </t>
  </si>
  <si>
    <t xml:space="preserve">Vận chuyển thải đất cấp 4 </t>
  </si>
  <si>
    <t xml:space="preserve">Quét nhựa đường 2 lớp mố cầu </t>
  </si>
  <si>
    <t xml:space="preserve">Lắp dựng, tháo dỡ hệ sàn đạo </t>
  </si>
  <si>
    <t xml:space="preserve">Gỗ chống D100. L=1.5m </t>
  </si>
  <si>
    <t>SX, lắp dựng, tháo dỡ gỗ ván sàn công tác</t>
  </si>
  <si>
    <t xml:space="preserve">LĐ neo cáp DƯL kéo trước </t>
  </si>
  <si>
    <t>VC vữa BT</t>
  </si>
  <si>
    <t>Vận chuyển vữa BT</t>
  </si>
  <si>
    <t xml:space="preserve">Sản xuất vữa bê tông, trạm trộn </t>
  </si>
  <si>
    <t>Đào nền, đánh cấp, đào rãnh, khuôn đường đất C2</t>
  </si>
  <si>
    <t>Vận chuyển đất cấp 2</t>
  </si>
  <si>
    <t>Sản xuất vữa bê tông, trạm trộn</t>
  </si>
  <si>
    <t>Đào xúc mùn khoan, bentônít thải</t>
  </si>
  <si>
    <t>Vận chuyển mùn khoan, bentônít</t>
  </si>
  <si>
    <t>Đắp cát thoát nước sau mố K98</t>
  </si>
  <si>
    <t>Vận chuyển đất</t>
  </si>
  <si>
    <t xml:space="preserve">Vận chuyển đất cấp 1 </t>
  </si>
  <si>
    <t>Đào móng trụ BB, cọc tiêu đất C3</t>
  </si>
  <si>
    <t xml:space="preserve">San đầm bãi đúc cấu kiện K90 </t>
  </si>
  <si>
    <t>Đắp bệ đúc dầm K95</t>
  </si>
  <si>
    <t>SX kết cấu thép bệ đúc</t>
  </si>
  <si>
    <t>Đào nền, rãnh, khuôn đường, đất C3</t>
  </si>
  <si>
    <t>Vận chuyển đất đắp</t>
  </si>
  <si>
    <t xml:space="preserve">Đào đất bỏ rọ đá đất C3 </t>
  </si>
  <si>
    <t>Làm và thả rọ đá 1x1x2m</t>
  </si>
  <si>
    <t xml:space="preserve">Tháo dỡ rọ đá kích thước 2x1x1m </t>
  </si>
  <si>
    <t>SX kết cấu thép hệ cầu tạm</t>
  </si>
  <si>
    <t>Lắp dựng, tháo dỡ kết cấu thép hệ cầu tạm</t>
  </si>
  <si>
    <t xml:space="preserve">SX, lắp dụng kết cấu gỗ mặt cầu </t>
  </si>
  <si>
    <t>Đắp đất bỏ rọ đá K90</t>
  </si>
  <si>
    <t xml:space="preserve">Đào đất bỏ rọ đá C3 </t>
  </si>
  <si>
    <t>B</t>
  </si>
  <si>
    <t>Đắp nền đường K95</t>
  </si>
  <si>
    <t>Đắp nền đường K98</t>
  </si>
  <si>
    <t xml:space="preserve">Đào bùn, hữu cơ </t>
  </si>
  <si>
    <t>Một giai đoạn, hai túi hồ sơ</t>
  </si>
  <si>
    <t xml:space="preserve"> - Chi phí dự phòng:</t>
  </si>
  <si>
    <t xml:space="preserve">Trong đó: 
 - Chi phí xây lắp </t>
  </si>
  <si>
    <t>Đấu thầu rộng rãi trong nước qua mạng</t>
  </si>
  <si>
    <t>Tháng 9/2020</t>
  </si>
  <si>
    <t xml:space="preserve">Đấu thầu rộng rãi trong nước </t>
  </si>
  <si>
    <t>Liên danh Công ty Cổ phần tư vấn HTT và Trung tâm Khoa học công nghệ - Tư vấn Nông nghiệp và PTNT Hà Tĩnh</t>
  </si>
  <si>
    <t>Quyết định số 3129/QĐ-UBND ngày 18/9/2020</t>
  </si>
  <si>
    <t>Sở Nông nghiệp &amp; PTNT</t>
  </si>
  <si>
    <t>Chi phí thẩm định thiết kế - dự toán (giai đoạn 1)</t>
  </si>
  <si>
    <t xml:space="preserve">Tư vấn khảo sát, thiết kế BVTC+DT </t>
  </si>
  <si>
    <t>Chi phí GPMB</t>
  </si>
  <si>
    <t>UBND huyện Hương Khê</t>
  </si>
  <si>
    <t xml:space="preserve">Tổng giá trị phần công việc chưa đủ điều kiện lập KHLC nhà thầu </t>
  </si>
  <si>
    <t>12 tháng, kể từ ngày ký hợp đồng</t>
  </si>
  <si>
    <t>Hợp phần 1: Bảo tồn nguồn gen, nhân giống chất lượng cao</t>
  </si>
  <si>
    <t>Hợp phần 2: Nghiên cứu khoa học công nghệ, kết hợp đào tạo nguồn nhân lực</t>
  </si>
  <si>
    <t>Hợp phần 4: Quản lý khai thác, bảo vệ thương hiệu và xây dựng kênh thị trường tiêu thụ</t>
  </si>
  <si>
    <t>Tổng giá trị các phần công việc</t>
  </si>
  <si>
    <t>Hợp phần 3: Đầu tư cơ sở hạ tầng vùng phát triển giống và vùng trồng bưởi tập trung (giai đoạn 2)</t>
  </si>
  <si>
    <t>Chi phí kiểm toán độc lập giai đoạn 1 (giai đoạn 1)</t>
  </si>
  <si>
    <t>Ngân sách Trung ương đầu tư từ chương trình mục tiêu tái cơ cấu kinh tế nông nghiệp và phòng chống giảm nhẹ thiên tai, ổn định đời sống dân cư giai đoạn 2016-2020 và chủ đầu tư huy động nguồn vốn hợp pháp khác (đã được phân bố 30.000 triệu đồng (trong đó 10.000 triệu đồng tại Quyết định số 2247/QĐ-UBND ngày 03/7/2019 và 20.000 triệu đồng Quyết định số 4288/QĐ-UBND ngày 30/12/2019 của UBND tỉnh)</t>
  </si>
  <si>
    <t>Gói thầu số 01.XL: Xây dựng hạng mục Đường giao thông và hạng mục cải tạo nhà lưới</t>
  </si>
  <si>
    <t>(Kèm theo Tờ trình số: 112 /Tr-UBND ngày 21 tháng 9 năm 2020)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</si>
</sst>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0000000_);_(* \(#,##0.00000000\);_(* &quot;-&quot;??_);_(@_)"/>
    <numFmt numFmtId="184" formatCode="_(* #,##0.000000000_);_(* \(#,##0.000000000\);_(* &quot;-&quot;??_);_(@_)"/>
    <numFmt numFmtId="185" formatCode="#,##0.000"/>
    <numFmt numFmtId="186" formatCode="#,##0.0"/>
  </numFmts>
  <fonts count="44">
    <font>
      <sz val="12"/>
      <name val="Times New Roman"/>
      <family val="0"/>
    </font>
    <font>
      <b/>
      <sz val="14"/>
      <name val="Times New Roman"/>
      <family val="1"/>
    </font>
    <font>
      <i/>
      <sz val="14"/>
      <name val="Times New Roman"/>
      <family val="1"/>
    </font>
    <font>
      <b/>
      <sz val="12"/>
      <name val="Times New Roman"/>
      <family val="1"/>
    </font>
    <font>
      <sz val="8"/>
      <name val="Times New Roman"/>
      <family val="0"/>
    </font>
    <font>
      <u val="single"/>
      <sz val="12"/>
      <color indexed="12"/>
      <name val="Times New Roman"/>
      <family val="0"/>
    </font>
    <font>
      <u val="single"/>
      <sz val="12"/>
      <color indexed="36"/>
      <name val="Times New Roman"/>
      <family val="0"/>
    </font>
    <font>
      <sz val="14"/>
      <name val="Times New Roman"/>
      <family val="1"/>
    </font>
    <font>
      <sz val="11"/>
      <name val=".VnTime"/>
      <family val="2"/>
    </font>
    <font>
      <b/>
      <sz val="12"/>
      <color indexed="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right style="thin"/>
      <top style="hair"/>
      <bottom style="hair"/>
    </border>
    <border>
      <left style="medium">
        <color indexed="8"/>
      </left>
      <right>
        <color indexed="63"/>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8">
    <xf numFmtId="0" fontId="0" fillId="0" borderId="0" xfId="0"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right" vertical="center" wrapText="1"/>
    </xf>
    <xf numFmtId="3" fontId="3" fillId="0" borderId="1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0" fillId="0" borderId="12" xfId="0" applyBorder="1"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vertical="center" wrapText="1"/>
    </xf>
    <xf numFmtId="3" fontId="0" fillId="0" borderId="0" xfId="0" applyNumberFormat="1" applyAlignment="1">
      <alignment vertical="center" wrapText="1"/>
    </xf>
    <xf numFmtId="3" fontId="0" fillId="0" borderId="11" xfId="0"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3"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77" fontId="0" fillId="0" borderId="0" xfId="42" applyNumberFormat="1" applyFont="1" applyAlignment="1">
      <alignment vertical="center" wrapText="1"/>
    </xf>
    <xf numFmtId="177" fontId="0" fillId="0" borderId="0" xfId="0" applyNumberFormat="1" applyAlignment="1">
      <alignment vertical="center" wrapText="1"/>
    </xf>
    <xf numFmtId="177" fontId="0" fillId="0" borderId="0" xfId="42" applyNumberFormat="1" applyFont="1" applyAlignment="1">
      <alignment/>
    </xf>
    <xf numFmtId="177" fontId="0" fillId="0" borderId="0" xfId="0" applyNumberFormat="1" applyAlignment="1">
      <alignment/>
    </xf>
    <xf numFmtId="3" fontId="0" fillId="0" borderId="19" xfId="0" applyNumberFormat="1" applyFont="1" applyBorder="1" applyAlignment="1">
      <alignment vertical="center" wrapText="1"/>
    </xf>
    <xf numFmtId="3" fontId="0" fillId="0" borderId="20" xfId="0" applyNumberFormat="1" applyFont="1" applyBorder="1" applyAlignment="1">
      <alignment vertical="center" wrapText="1"/>
    </xf>
    <xf numFmtId="3" fontId="0" fillId="0" borderId="21" xfId="0" applyNumberFormat="1" applyFont="1" applyBorder="1" applyAlignment="1">
      <alignment vertical="center" wrapText="1"/>
    </xf>
    <xf numFmtId="177" fontId="3" fillId="0" borderId="10" xfId="42" applyNumberFormat="1" applyFont="1" applyBorder="1" applyAlignment="1">
      <alignment horizontal="center" vertical="center" wrapText="1"/>
    </xf>
    <xf numFmtId="0" fontId="0" fillId="0" borderId="10" xfId="0" applyFont="1" applyBorder="1" applyAlignment="1">
      <alignment vertical="center" wrapText="1"/>
    </xf>
    <xf numFmtId="3" fontId="3" fillId="0" borderId="10" xfId="0" applyNumberFormat="1" applyFont="1" applyBorder="1" applyAlignment="1">
      <alignment horizontal="right" vertical="center" wrapText="1"/>
    </xf>
    <xf numFmtId="178" fontId="0" fillId="0" borderId="0" xfId="0" applyNumberFormat="1" applyAlignment="1">
      <alignment vertical="center" wrapText="1"/>
    </xf>
    <xf numFmtId="3" fontId="0" fillId="0" borderId="11" xfId="0" applyNumberFormat="1" applyFont="1" applyFill="1" applyBorder="1" applyAlignment="1">
      <alignment horizontal="right" vertical="center" wrapText="1"/>
    </xf>
    <xf numFmtId="3" fontId="0" fillId="0" borderId="22" xfId="0" applyNumberFormat="1" applyFont="1" applyBorder="1" applyAlignment="1">
      <alignment horizontal="right" wrapText="1"/>
    </xf>
    <xf numFmtId="0" fontId="7" fillId="0" borderId="0" xfId="0" applyFont="1" applyAlignment="1">
      <alignment wrapText="1"/>
    </xf>
    <xf numFmtId="3" fontId="7" fillId="0" borderId="0" xfId="0" applyNumberFormat="1" applyFont="1" applyAlignment="1">
      <alignment horizontal="right" wrapText="1"/>
    </xf>
    <xf numFmtId="3" fontId="0" fillId="0" borderId="0" xfId="0" applyNumberFormat="1" applyBorder="1" applyAlignment="1">
      <alignment vertical="center" wrapText="1"/>
    </xf>
    <xf numFmtId="185" fontId="0" fillId="0" borderId="0" xfId="0" applyNumberFormat="1" applyAlignment="1">
      <alignment/>
    </xf>
    <xf numFmtId="185" fontId="0" fillId="0" borderId="0" xfId="0" applyNumberFormat="1" applyFont="1" applyAlignment="1">
      <alignment horizontal="right"/>
    </xf>
    <xf numFmtId="185" fontId="0" fillId="0" borderId="0" xfId="0" applyNumberFormat="1" applyFont="1" applyAlignment="1">
      <alignment/>
    </xf>
    <xf numFmtId="0" fontId="3" fillId="0" borderId="0" xfId="0" applyFont="1" applyAlignment="1">
      <alignment/>
    </xf>
    <xf numFmtId="185" fontId="3" fillId="0" borderId="0" xfId="0" applyNumberFormat="1" applyFont="1" applyAlignment="1">
      <alignment/>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177" fontId="0" fillId="0" borderId="22" xfId="42" applyNumberFormat="1" applyFont="1" applyBorder="1" applyAlignment="1">
      <alignment horizontal="righ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77" fontId="0" fillId="0" borderId="25" xfId="42" applyNumberFormat="1" applyFont="1" applyBorder="1" applyAlignment="1">
      <alignment horizontal="righ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7" fillId="0" borderId="0" xfId="0" applyFont="1" applyAlignment="1">
      <alignment vertical="center" wrapText="1"/>
    </xf>
    <xf numFmtId="177" fontId="0" fillId="0" borderId="23" xfId="42" applyNumberFormat="1" applyFont="1" applyBorder="1" applyAlignment="1">
      <alignment horizontal="center" vertical="center" wrapText="1"/>
    </xf>
    <xf numFmtId="177" fontId="0" fillId="0" borderId="22" xfId="42" applyNumberFormat="1" applyFont="1" applyBorder="1" applyAlignment="1">
      <alignment horizontal="center" vertical="center" wrapText="1"/>
    </xf>
    <xf numFmtId="177" fontId="0" fillId="0" borderId="28" xfId="42" applyNumberFormat="1" applyFont="1" applyBorder="1" applyAlignment="1">
      <alignment vertical="center" wrapText="1"/>
    </xf>
    <xf numFmtId="177" fontId="0" fillId="0" borderId="29" xfId="42" applyNumberFormat="1" applyFont="1" applyBorder="1" applyAlignment="1">
      <alignment vertical="center" wrapText="1"/>
    </xf>
    <xf numFmtId="177" fontId="0" fillId="0" borderId="25" xfId="42" applyNumberFormat="1" applyFont="1" applyBorder="1" applyAlignment="1">
      <alignment vertical="center" wrapText="1"/>
    </xf>
    <xf numFmtId="177" fontId="0" fillId="0" borderId="24" xfId="42" applyNumberFormat="1" applyFont="1" applyBorder="1" applyAlignment="1">
      <alignment horizontal="center" vertical="center" wrapText="1"/>
    </xf>
    <xf numFmtId="177" fontId="0" fillId="0" borderId="25" xfId="42" applyNumberFormat="1" applyFont="1" applyBorder="1" applyAlignment="1">
      <alignment horizontal="center" vertical="center" wrapText="1"/>
    </xf>
    <xf numFmtId="3" fontId="0" fillId="0" borderId="30"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3" fontId="0" fillId="0" borderId="10" xfId="0" applyNumberFormat="1" applyFont="1" applyBorder="1" applyAlignment="1">
      <alignment horizontal="right" wrapText="1"/>
    </xf>
    <xf numFmtId="0" fontId="1" fillId="0" borderId="31" xfId="0" applyFont="1" applyBorder="1" applyAlignment="1">
      <alignment vertical="top" wrapText="1"/>
    </xf>
    <xf numFmtId="0" fontId="1" fillId="0" borderId="32" xfId="0" applyFont="1" applyBorder="1" applyAlignment="1">
      <alignment horizontal="center" vertical="top" wrapText="1"/>
    </xf>
    <xf numFmtId="3" fontId="0" fillId="0" borderId="33" xfId="0" applyNumberFormat="1" applyFont="1" applyBorder="1" applyAlignment="1">
      <alignment horizontal="right" wrapText="1"/>
    </xf>
    <xf numFmtId="3" fontId="9" fillId="0" borderId="33" xfId="0" applyNumberFormat="1" applyFont="1" applyBorder="1" applyAlignment="1">
      <alignment horizontal="right" wrapText="1"/>
    </xf>
    <xf numFmtId="0" fontId="7" fillId="0" borderId="34" xfId="0" applyFont="1" applyBorder="1" applyAlignment="1">
      <alignment vertical="top" wrapText="1"/>
    </xf>
    <xf numFmtId="3" fontId="0" fillId="0" borderId="35" xfId="57" applyNumberFormat="1" applyFont="1" applyFill="1" applyBorder="1" applyAlignment="1">
      <alignment vertical="center" wrapText="1"/>
      <protection/>
    </xf>
    <xf numFmtId="0" fontId="0" fillId="0" borderId="0" xfId="0" applyFont="1" applyAlignment="1">
      <alignment vertical="center" wrapText="1"/>
    </xf>
    <xf numFmtId="3" fontId="0" fillId="0" borderId="35" xfId="57" applyNumberFormat="1" applyFont="1" applyFill="1" applyBorder="1" applyAlignment="1">
      <alignment horizontal="right" vertical="center" wrapText="1"/>
      <protection/>
    </xf>
    <xf numFmtId="0" fontId="3" fillId="0" borderId="0" xfId="0" applyFont="1" applyAlignment="1">
      <alignment vertical="center" wrapText="1"/>
    </xf>
    <xf numFmtId="4" fontId="0" fillId="0" borderId="0" xfId="0" applyNumberFormat="1" applyAlignment="1">
      <alignment vertical="center" wrapText="1"/>
    </xf>
    <xf numFmtId="0" fontId="3" fillId="0" borderId="36" xfId="0" applyFont="1" applyBorder="1" applyAlignment="1">
      <alignment horizontal="center" wrapText="1"/>
    </xf>
    <xf numFmtId="0" fontId="3" fillId="0" borderId="32" xfId="0" applyFont="1" applyBorder="1" applyAlignment="1">
      <alignment horizont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vertical="center" wrapText="1"/>
    </xf>
    <xf numFmtId="3" fontId="0" fillId="0" borderId="10" xfId="0" applyNumberFormat="1" applyFont="1" applyBorder="1" applyAlignment="1">
      <alignment horizontal="center" vertical="center" wrapText="1"/>
    </xf>
    <xf numFmtId="0" fontId="1" fillId="0" borderId="0" xfId="0" applyFont="1" applyBorder="1" applyAlignment="1">
      <alignment horizontal="left" vertical="center" wrapText="1"/>
    </xf>
    <xf numFmtId="3" fontId="3" fillId="0" borderId="10"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38" xfId="0" applyFont="1" applyBorder="1" applyAlignment="1">
      <alignment horizontal="righ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1" fillId="0" borderId="0" xfId="0" applyFont="1" applyAlignment="1">
      <alignment horizontal="center"/>
    </xf>
    <xf numFmtId="0" fontId="2" fillId="0" borderId="0" xfId="0" applyFont="1" applyAlignment="1">
      <alignment horizontal="center"/>
    </xf>
    <xf numFmtId="0" fontId="0" fillId="0" borderId="10" xfId="0" applyBorder="1" applyAlignment="1">
      <alignment horizontal="center" vertical="center" wrapText="1"/>
    </xf>
    <xf numFmtId="177" fontId="0" fillId="0" borderId="39" xfId="42" applyNumberFormat="1" applyFont="1" applyBorder="1" applyAlignment="1">
      <alignment horizontal="center" vertical="center" wrapText="1"/>
    </xf>
    <xf numFmtId="177" fontId="0" fillId="0" borderId="40" xfId="42" applyNumberFormat="1" applyFont="1" applyBorder="1" applyAlignment="1">
      <alignment horizontal="center" vertical="center" wrapText="1"/>
    </xf>
    <xf numFmtId="177" fontId="0" fillId="0" borderId="41" xfId="42" applyNumberFormat="1" applyFont="1" applyBorder="1" applyAlignment="1">
      <alignment horizontal="center" vertical="center" wrapText="1"/>
    </xf>
    <xf numFmtId="177" fontId="0" fillId="0" borderId="42" xfId="42" applyNumberFormat="1" applyFont="1" applyBorder="1" applyAlignment="1">
      <alignment horizontal="center" vertical="center" wrapText="1"/>
    </xf>
    <xf numFmtId="177" fontId="0" fillId="0" borderId="0" xfId="42" applyNumberFormat="1" applyFont="1" applyBorder="1" applyAlignment="1">
      <alignment horizontal="center" vertical="center" wrapText="1"/>
    </xf>
    <xf numFmtId="177" fontId="0" fillId="0" borderId="27" xfId="42" applyNumberFormat="1" applyFont="1" applyBorder="1" applyAlignment="1">
      <alignment horizontal="center" vertical="center" wrapText="1"/>
    </xf>
    <xf numFmtId="3" fontId="0" fillId="0" borderId="19" xfId="0" applyNumberFormat="1" applyFont="1" applyBorder="1" applyAlignment="1">
      <alignment horizontal="left" vertical="center" wrapText="1"/>
    </xf>
    <xf numFmtId="3" fontId="0" fillId="0" borderId="20" xfId="0" applyNumberFormat="1" applyFont="1" applyBorder="1" applyAlignment="1">
      <alignment horizontal="left" vertical="center" wrapText="1"/>
    </xf>
    <xf numFmtId="3" fontId="0" fillId="0" borderId="21" xfId="0" applyNumberFormat="1"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TTNXP"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NGHA\Downloads\DT%20Gia%20Pho%20dieu%20chinh%20soat\DT%20Gia%20Pho%20dieu%20chinh%20soat\Tong%20du%20to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ONGHA\Downloads\DC%20gia%20quy%203.2017%20(1)\DC%20gia%20quy%203.2017\TMD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ONGHA\Downloads\tham%20dinh%20Phuong%20My%20(1)\tham%20dinh\Tong%20muc%20dau%20tu%202018%20chinh%20sua%20theo%20y%20kien%20anh%20Tra%205-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ONGHA\Downloads\C&#7847;u%20c&#226;y%20Tr&#7891;\C&#7847;u%20c&#226;y%20Tr&#7891;\04.%20Dieu%20chinh%20gia\04.%20Dieu%20chinh%20gia\01%20Tong%20du%20toa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HONGHA\Downloads\06%20Cau%20Cay%20Tro%20dieu%20chinh%20gia%20QII\06%20Cau%20Cay%20Tro%20dieu%20chinh%20gia%20QII\01%20Tong%20du%20to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dmin\Desktop\KH&#272;T%20c&#7847;u%20HG\6.Du%20toan-Cau%20Huong%20Gia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HONGHA\Downloads\Tong%20%20du%20toa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esktop2018\D&#7921;%20&#225;n%20B&#432;&#7903;i%20Ph&#250;c%20Tr&#7841;ch\Du%20toan%20T&#208;%20tong%20hop%20dieu%20chinh\Du%20toan%20T&#272;%20tong%20hop%20dieu%20chinh\Tong%20du%20to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TDT"/>
      <sheetName val="CPHMC"/>
    </sheetNames>
    <sheetDataSet>
      <sheetData sheetId="1">
        <row r="6">
          <cell r="H6">
            <v>7313695000</v>
          </cell>
        </row>
        <row r="15">
          <cell r="H15">
            <v>7313695</v>
          </cell>
        </row>
        <row r="16">
          <cell r="H16">
            <v>3656847.5</v>
          </cell>
        </row>
        <row r="17">
          <cell r="H17">
            <v>7313695</v>
          </cell>
        </row>
        <row r="18">
          <cell r="H18">
            <v>3656847.5</v>
          </cell>
        </row>
        <row r="19">
          <cell r="H19">
            <v>187376859.6437667</v>
          </cell>
        </row>
        <row r="22">
          <cell r="H22">
            <v>30717517.97438799</v>
          </cell>
        </row>
        <row r="23">
          <cell r="H23">
            <v>106732156.35764077</v>
          </cell>
        </row>
        <row r="25">
          <cell r="H25">
            <v>292547790.23226655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i thau XD"/>
      <sheetName val="TDt"/>
      <sheetName val="CPHMC"/>
      <sheetName val="Bang tra"/>
      <sheetName val="Sheet1"/>
      <sheetName val="RPBM"/>
    </sheetNames>
    <sheetDataSet>
      <sheetData sheetId="1">
        <row r="18">
          <cell r="H18">
            <v>1351444000</v>
          </cell>
        </row>
        <row r="22">
          <cell r="H22">
            <v>174869000</v>
          </cell>
        </row>
        <row r="23">
          <cell r="H23">
            <v>116114000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xz"/>
      <sheetName val="TDt"/>
      <sheetName val="CPHMC"/>
      <sheetName val="Bang tra"/>
      <sheetName val="Sheet1"/>
      <sheetName val="Sheet2"/>
      <sheetName val="Sheet3"/>
    </sheetNames>
    <sheetDataSet>
      <sheetData sheetId="1">
        <row r="64">
          <cell r="H64">
            <v>150000000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atm"/>
      <sheetName val="Bia dt"/>
      <sheetName val="Thong tin"/>
      <sheetName val="TDT"/>
      <sheetName val="CPHMC"/>
      <sheetName val="Bang tra"/>
    </sheetNames>
    <sheetDataSet>
      <sheetData sheetId="3">
        <row r="6">
          <cell r="I6">
            <v>13729052000</v>
          </cell>
        </row>
        <row r="16">
          <cell r="I16">
            <v>12480956.205400145</v>
          </cell>
        </row>
        <row r="17">
          <cell r="I17">
            <v>12480956.205400145</v>
          </cell>
        </row>
        <row r="18">
          <cell r="I18">
            <v>422580215.2024381</v>
          </cell>
        </row>
        <row r="21">
          <cell r="I21">
            <v>623250718.2683778</v>
          </cell>
        </row>
        <row r="25">
          <cell r="I25">
            <v>6240478.102700072</v>
          </cell>
        </row>
        <row r="26">
          <cell r="I26">
            <v>6240478.102700072</v>
          </cell>
        </row>
        <row r="29">
          <cell r="I29">
            <v>81001405.77304694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ong tin"/>
      <sheetName val="TDT"/>
      <sheetName val="CPHMC"/>
      <sheetName val="Bang tra"/>
    </sheetNames>
    <sheetDataSet>
      <sheetData sheetId="1">
        <row r="6">
          <cell r="I6">
            <v>13695138000</v>
          </cell>
        </row>
        <row r="16">
          <cell r="I16">
            <v>12450125.052366037</v>
          </cell>
        </row>
        <row r="17">
          <cell r="I17">
            <v>12450125.052366037</v>
          </cell>
        </row>
        <row r="18">
          <cell r="I18">
            <v>421810236.77416134</v>
          </cell>
        </row>
        <row r="21">
          <cell r="I21">
            <v>622664421.1407071</v>
          </cell>
        </row>
        <row r="25">
          <cell r="I25">
            <v>6225062.526183018</v>
          </cell>
        </row>
        <row r="26">
          <cell r="I26">
            <v>6225062.526183018</v>
          </cell>
        </row>
        <row r="29">
          <cell r="I29">
            <v>80801311.58985558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uotgia"/>
      <sheetName val="Tra_bang"/>
      <sheetName val="THDT-Pa1"/>
      <sheetName val="CPXDTUYEN-Pa1"/>
      <sheetName val="DTCT-Duong Pa1"/>
      <sheetName val="THDT-Pa2(BTN+LN)"/>
      <sheetName val="CPXDTUYEN-Pa2"/>
      <sheetName val="DTCT-Duong Pa2"/>
      <sheetName val="THDT"/>
      <sheetName val="TMDT"/>
      <sheetName val="CP HMC con lai"/>
      <sheetName val="CPXD CAU"/>
      <sheetName val="CPXDTUYEN"/>
      <sheetName val="DTCT-Cau"/>
      <sheetName val="DTCT-Tuyenchinh"/>
      <sheetName val="DTCT-Tuyentranh"/>
      <sheetName val="PTDG cau"/>
      <sheetName val="PTDG Tuyen"/>
      <sheetName val="CPXD CAU PA2"/>
      <sheetName val="Cau Km6+075,44-pa1"/>
      <sheetName val="Cau Km6+075,44-pa2"/>
      <sheetName val="DTCT-Cau Ban"/>
      <sheetName val="DTCT-Cau Van Thach"/>
      <sheetName val="Cau Km7+751,81-pa2"/>
      <sheetName val="tra-vat-lieu"/>
      <sheetName val="cvc"/>
      <sheetName val="QD588"/>
      <sheetName val="GVLbq"/>
      <sheetName val="Luong"/>
      <sheetName val="May TC"/>
      <sheetName val="KLcauKm6+075,44"/>
      <sheetName val="KLcauKHESU"/>
      <sheetName val="TRON 1,0L=11m"/>
      <sheetName val="HOP1m"/>
      <sheetName val="HOP1.5&amp;HOP2m"/>
      <sheetName val="HOP&gt;2m"/>
      <sheetName val="Noi suy BTN"/>
      <sheetName val="DBGP-MB"/>
      <sheetName val="GPMB"/>
      <sheetName val="DGCT GPMB"/>
      <sheetName val="KLcauKm6+075,44-PA2"/>
      <sheetName val="KLcauKm7+751,81-PA2"/>
      <sheetName val="THRPBM"/>
      <sheetName val="RPBM"/>
      <sheetName val="00000000"/>
      <sheetName val="XXXXXXXX"/>
      <sheetName val="XXXXXXX0"/>
      <sheetName val="10000000"/>
      <sheetName val="XXXXXXX1"/>
      <sheetName val="20000000"/>
      <sheetName val="30000000"/>
      <sheetName val="QĐ34"/>
      <sheetName val="Culy"/>
    </sheetNames>
    <sheetDataSet>
      <sheetData sheetId="9">
        <row r="7">
          <cell r="H7">
            <v>50459419000</v>
          </cell>
        </row>
        <row r="21">
          <cell r="H21">
            <v>440579988.7528489</v>
          </cell>
        </row>
        <row r="22">
          <cell r="H22">
            <v>128028394.17625225</v>
          </cell>
        </row>
        <row r="23">
          <cell r="H23">
            <v>1009188371.6819502</v>
          </cell>
        </row>
        <row r="24">
          <cell r="H24">
            <v>490682127.5354613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Phu luc tham dinh"/>
      <sheetName val="TDT"/>
      <sheetName val="CPHMC"/>
      <sheetName val="Bang tra"/>
      <sheetName val="Sheet1"/>
      <sheetName val="Phụ luc du toan "/>
      <sheetName val="Du toan gai doan 1"/>
      <sheetName val="RPBM"/>
    </sheetNames>
    <sheetDataSet>
      <sheetData sheetId="6">
        <row r="7">
          <cell r="I7">
            <v>20020084000</v>
          </cell>
        </row>
        <row r="15">
          <cell r="I15">
            <v>409138000</v>
          </cell>
        </row>
        <row r="17">
          <cell r="I17">
            <v>463494000</v>
          </cell>
        </row>
        <row r="19">
          <cell r="I19">
            <v>1810209654</v>
          </cell>
        </row>
        <row r="20">
          <cell r="I20">
            <v>18200076.363636363</v>
          </cell>
        </row>
        <row r="21">
          <cell r="I21">
            <v>18200076.363636363</v>
          </cell>
        </row>
        <row r="22">
          <cell r="I22">
            <v>525686000</v>
          </cell>
        </row>
        <row r="27">
          <cell r="I27">
            <v>10962485.622727273</v>
          </cell>
        </row>
        <row r="30">
          <cell r="I30">
            <v>8886404.627272727</v>
          </cell>
        </row>
        <row r="33">
          <cell r="I33">
            <v>9100038.181818182</v>
          </cell>
        </row>
        <row r="34">
          <cell r="I34">
            <v>9100038.181818182</v>
          </cell>
        </row>
        <row r="35">
          <cell r="I35">
            <v>163252000</v>
          </cell>
        </row>
        <row r="36">
          <cell r="I36">
            <v>252080000</v>
          </cell>
        </row>
        <row r="37">
          <cell r="I37">
            <v>54600000</v>
          </cell>
        </row>
        <row r="38">
          <cell r="I38">
            <v>20000000</v>
          </cell>
        </row>
        <row r="39">
          <cell r="I39">
            <v>20000000</v>
          </cell>
        </row>
        <row r="40">
          <cell r="I40">
            <v>2000000000</v>
          </cell>
        </row>
        <row r="41">
          <cell r="I41">
            <v>2000000000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xz"/>
      <sheetName val="Bia"/>
      <sheetName val="TMDT"/>
      <sheetName val="TDT"/>
      <sheetName val="CPHMC"/>
    </sheetNames>
    <sheetDataSet>
      <sheetData sheetId="3">
        <row r="6">
          <cell r="H6">
            <v>9500000000</v>
          </cell>
        </row>
        <row r="7">
          <cell r="H7">
            <v>6000000000</v>
          </cell>
        </row>
        <row r="8">
          <cell r="H8">
            <v>2000000000</v>
          </cell>
        </row>
        <row r="9">
          <cell r="H9">
            <v>40739633000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91"/>
  <sheetViews>
    <sheetView tabSelected="1" zoomScale="85" zoomScaleNormal="85" zoomScalePageLayoutView="0" workbookViewId="0" topLeftCell="A1">
      <selection activeCell="G7" sqref="G7:J7"/>
    </sheetView>
  </sheetViews>
  <sheetFormatPr defaultColWidth="9.00390625" defaultRowHeight="15.75"/>
  <cols>
    <col min="1" max="1" width="5.50390625" style="6" customWidth="1"/>
    <col min="2" max="2" width="26.625" style="6" customWidth="1"/>
    <col min="3" max="3" width="17.00390625" style="6" customWidth="1"/>
    <col min="4" max="4" width="12.50390625" style="6" customWidth="1"/>
    <col min="5" max="5" width="8.25390625" style="6" customWidth="1"/>
    <col min="6" max="6" width="14.00390625" style="6" bestFit="1" customWidth="1"/>
    <col min="7" max="7" width="10.50390625" style="6" customWidth="1"/>
    <col min="8" max="8" width="13.50390625" style="6" bestFit="1" customWidth="1"/>
    <col min="9" max="9" width="11.75390625" style="6" customWidth="1"/>
    <col min="10" max="10" width="12.875" style="6" customWidth="1"/>
    <col min="11" max="11" width="2.125" style="6" customWidth="1"/>
    <col min="12" max="12" width="19.625" style="6" customWidth="1"/>
    <col min="13" max="13" width="13.50390625" style="6" bestFit="1" customWidth="1"/>
    <col min="14" max="14" width="19.625" style="6" customWidth="1"/>
    <col min="15" max="16384" width="9.00390625" style="6" customWidth="1"/>
  </cols>
  <sheetData>
    <row r="1" spans="1:10" ht="18.75">
      <c r="A1" s="109" t="s">
        <v>0</v>
      </c>
      <c r="B1" s="109"/>
      <c r="C1" s="109"/>
      <c r="D1" s="109"/>
      <c r="E1" s="109"/>
      <c r="F1" s="109"/>
      <c r="G1" s="109"/>
      <c r="H1" s="109"/>
      <c r="I1" s="109"/>
      <c r="J1" s="109"/>
    </row>
    <row r="2" spans="1:10" ht="18.75">
      <c r="A2" s="110" t="s">
        <v>616</v>
      </c>
      <c r="B2" s="110"/>
      <c r="C2" s="110"/>
      <c r="D2" s="110"/>
      <c r="E2" s="110"/>
      <c r="F2" s="110"/>
      <c r="G2" s="110"/>
      <c r="H2" s="110"/>
      <c r="I2" s="110"/>
      <c r="J2" s="110"/>
    </row>
    <row r="3" spans="1:10" ht="18.75">
      <c r="A3" s="111" t="s">
        <v>25</v>
      </c>
      <c r="B3" s="111"/>
      <c r="C3" s="111"/>
      <c r="D3" s="111"/>
      <c r="E3" s="111"/>
      <c r="F3" s="111"/>
      <c r="G3" s="111"/>
      <c r="H3" s="111"/>
      <c r="I3" s="111"/>
      <c r="J3" s="111"/>
    </row>
    <row r="4" spans="1:10" ht="18.75">
      <c r="A4" s="112" t="s">
        <v>1</v>
      </c>
      <c r="B4" s="112"/>
      <c r="C4" s="112"/>
      <c r="D4" s="112"/>
      <c r="E4" s="112"/>
      <c r="F4" s="112"/>
      <c r="G4" s="112"/>
      <c r="H4" s="112"/>
      <c r="I4" s="112"/>
      <c r="J4" s="112"/>
    </row>
    <row r="5" spans="1:10" ht="37.5">
      <c r="A5" s="1" t="s">
        <v>2</v>
      </c>
      <c r="B5" s="99" t="s">
        <v>3</v>
      </c>
      <c r="C5" s="99"/>
      <c r="D5" s="99" t="s">
        <v>4</v>
      </c>
      <c r="E5" s="99"/>
      <c r="F5" s="1" t="s">
        <v>5</v>
      </c>
      <c r="G5" s="99" t="s">
        <v>6</v>
      </c>
      <c r="H5" s="99"/>
      <c r="I5" s="99"/>
      <c r="J5" s="99"/>
    </row>
    <row r="6" spans="1:10" ht="102" customHeight="1">
      <c r="A6" s="2">
        <v>1</v>
      </c>
      <c r="B6" s="84" t="s">
        <v>374</v>
      </c>
      <c r="C6" s="86"/>
      <c r="D6" s="87" t="s">
        <v>599</v>
      </c>
      <c r="E6" s="89"/>
      <c r="F6" s="3">
        <f>'[7]Phụ luc du toan '!$I$17</f>
        <v>463494000</v>
      </c>
      <c r="G6" s="82" t="s">
        <v>600</v>
      </c>
      <c r="H6" s="82"/>
      <c r="I6" s="82"/>
      <c r="J6" s="82"/>
    </row>
    <row r="7" spans="1:10" ht="101.25" customHeight="1">
      <c r="A7" s="2">
        <v>2</v>
      </c>
      <c r="B7" s="84" t="s">
        <v>603</v>
      </c>
      <c r="C7" s="86"/>
      <c r="D7" s="87" t="s">
        <v>599</v>
      </c>
      <c r="E7" s="89"/>
      <c r="F7" s="3">
        <f>'[7]Phụ luc du toan '!$I$19</f>
        <v>1810209654</v>
      </c>
      <c r="G7" s="82" t="s">
        <v>600</v>
      </c>
      <c r="H7" s="82"/>
      <c r="I7" s="82"/>
      <c r="J7" s="82"/>
    </row>
    <row r="8" spans="1:10" ht="28.5" customHeight="1">
      <c r="A8" s="2">
        <v>3</v>
      </c>
      <c r="B8" s="84" t="s">
        <v>602</v>
      </c>
      <c r="C8" s="86"/>
      <c r="D8" s="87" t="s">
        <v>601</v>
      </c>
      <c r="E8" s="89"/>
      <c r="F8" s="3">
        <f>'[7]Phụ luc du toan '!$I$30+'[7]Phụ luc du toan '!$I$27</f>
        <v>19848890.25</v>
      </c>
      <c r="G8" s="82" t="s">
        <v>600</v>
      </c>
      <c r="H8" s="82"/>
      <c r="I8" s="82"/>
      <c r="J8" s="82"/>
    </row>
    <row r="9" spans="1:10" ht="28.5" customHeight="1">
      <c r="A9" s="83" t="s">
        <v>7</v>
      </c>
      <c r="B9" s="83"/>
      <c r="C9" s="83"/>
      <c r="D9" s="83"/>
      <c r="E9" s="83"/>
      <c r="F9" s="4">
        <f>SUM(F6:F8)</f>
        <v>2293552544.25</v>
      </c>
      <c r="G9" s="83"/>
      <c r="H9" s="83"/>
      <c r="I9" s="83"/>
      <c r="J9" s="83"/>
    </row>
    <row r="10" spans="1:10" ht="18.75">
      <c r="A10" s="93" t="s">
        <v>26</v>
      </c>
      <c r="B10" s="93"/>
      <c r="C10" s="93"/>
      <c r="D10" s="93"/>
      <c r="E10" s="93"/>
      <c r="F10" s="93"/>
      <c r="G10" s="93"/>
      <c r="H10" s="93"/>
      <c r="I10" s="93"/>
      <c r="J10" s="93"/>
    </row>
    <row r="11" spans="1:10" ht="18.75">
      <c r="A11" s="106" t="s">
        <v>1</v>
      </c>
      <c r="B11" s="106"/>
      <c r="C11" s="106"/>
      <c r="D11" s="106"/>
      <c r="E11" s="106"/>
      <c r="F11" s="106"/>
      <c r="G11" s="106"/>
      <c r="H11" s="106"/>
      <c r="I11" s="106"/>
      <c r="J11" s="106"/>
    </row>
    <row r="12" spans="1:10" ht="15.75" customHeight="1">
      <c r="A12" s="83" t="s">
        <v>8</v>
      </c>
      <c r="B12" s="98" t="s">
        <v>9</v>
      </c>
      <c r="C12" s="91"/>
      <c r="D12" s="91"/>
      <c r="E12" s="100" t="s">
        <v>4</v>
      </c>
      <c r="F12" s="101"/>
      <c r="G12" s="102"/>
      <c r="H12" s="83" t="s">
        <v>10</v>
      </c>
      <c r="I12" s="83"/>
      <c r="J12" s="83"/>
    </row>
    <row r="13" spans="1:10" ht="15.75" customHeight="1">
      <c r="A13" s="83"/>
      <c r="B13" s="91"/>
      <c r="C13" s="91"/>
      <c r="D13" s="91"/>
      <c r="E13" s="103"/>
      <c r="F13" s="104"/>
      <c r="G13" s="105"/>
      <c r="H13" s="83"/>
      <c r="I13" s="83"/>
      <c r="J13" s="83"/>
    </row>
    <row r="14" spans="1:10" ht="15.75" customHeight="1">
      <c r="A14" s="2">
        <v>1</v>
      </c>
      <c r="B14" s="90" t="s">
        <v>604</v>
      </c>
      <c r="C14" s="91"/>
      <c r="D14" s="91"/>
      <c r="E14" s="82" t="s">
        <v>605</v>
      </c>
      <c r="F14" s="82"/>
      <c r="G14" s="82"/>
      <c r="H14" s="92">
        <f>'[7]Phụ luc du toan '!$I$40</f>
        <v>2000000000</v>
      </c>
      <c r="I14" s="92"/>
      <c r="J14" s="92"/>
    </row>
    <row r="15" spans="1:10" ht="15.75" customHeight="1">
      <c r="A15" s="2">
        <v>2</v>
      </c>
      <c r="B15" s="90" t="s">
        <v>28</v>
      </c>
      <c r="C15" s="91"/>
      <c r="D15" s="91"/>
      <c r="E15" s="82" t="s">
        <v>12</v>
      </c>
      <c r="F15" s="82"/>
      <c r="G15" s="82"/>
      <c r="H15" s="92">
        <f>'[7]Phụ luc du toan '!$I$15</f>
        <v>409138000</v>
      </c>
      <c r="I15" s="92"/>
      <c r="J15" s="92"/>
    </row>
    <row r="16" spans="1:10" ht="15.75" customHeight="1">
      <c r="A16" s="2">
        <v>3</v>
      </c>
      <c r="B16" s="90" t="s">
        <v>29</v>
      </c>
      <c r="C16" s="91"/>
      <c r="D16" s="91"/>
      <c r="E16" s="87"/>
      <c r="F16" s="88"/>
      <c r="G16" s="89"/>
      <c r="H16" s="92">
        <f>'[7]Phụ luc du toan '!$I$35</f>
        <v>163252000</v>
      </c>
      <c r="I16" s="92"/>
      <c r="J16" s="92"/>
    </row>
    <row r="17" spans="1:10" ht="15.75" customHeight="1">
      <c r="A17" s="2">
        <v>4</v>
      </c>
      <c r="B17" s="84" t="s">
        <v>55</v>
      </c>
      <c r="C17" s="85"/>
      <c r="D17" s="86"/>
      <c r="E17" s="87"/>
      <c r="F17" s="88"/>
      <c r="G17" s="89"/>
      <c r="H17" s="92">
        <f>'[7]Phụ luc du toan '!$I$39</f>
        <v>20000000</v>
      </c>
      <c r="I17" s="92"/>
      <c r="J17" s="92"/>
    </row>
    <row r="18" spans="1:14" ht="15.75" customHeight="1">
      <c r="A18" s="2">
        <v>5</v>
      </c>
      <c r="B18" s="90" t="s">
        <v>364</v>
      </c>
      <c r="C18" s="91"/>
      <c r="D18" s="91"/>
      <c r="E18" s="87"/>
      <c r="F18" s="88"/>
      <c r="G18" s="89"/>
      <c r="H18" s="92">
        <f>L18-C27</f>
        <v>488483658</v>
      </c>
      <c r="I18" s="92"/>
      <c r="J18" s="92"/>
      <c r="K18" s="28">
        <v>3899317000</v>
      </c>
      <c r="L18" s="13">
        <f>'[7]Phụ luc du toan '!$I$41</f>
        <v>2000000000</v>
      </c>
      <c r="M18" s="30"/>
      <c r="N18" s="13"/>
    </row>
    <row r="19" spans="1:10" ht="15.75" customHeight="1">
      <c r="A19" s="83" t="s">
        <v>11</v>
      </c>
      <c r="B19" s="83"/>
      <c r="C19" s="83"/>
      <c r="D19" s="83"/>
      <c r="E19" s="95"/>
      <c r="F19" s="96"/>
      <c r="G19" s="97"/>
      <c r="H19" s="94">
        <f>SUM(H14:J18)</f>
        <v>3080873658</v>
      </c>
      <c r="I19" s="94"/>
      <c r="J19" s="94"/>
    </row>
    <row r="20" spans="1:10" ht="15.75">
      <c r="A20" s="7"/>
      <c r="B20" s="7"/>
      <c r="C20" s="7"/>
      <c r="D20" s="7"/>
      <c r="E20" s="22"/>
      <c r="F20" s="22"/>
      <c r="G20" s="22"/>
      <c r="H20" s="22"/>
      <c r="I20" s="22"/>
      <c r="J20" s="22"/>
    </row>
    <row r="21" spans="1:10" ht="15.75">
      <c r="A21" s="7"/>
      <c r="B21" s="7"/>
      <c r="C21" s="7"/>
      <c r="D21" s="7"/>
      <c r="E21" s="22"/>
      <c r="F21" s="22"/>
      <c r="G21" s="22"/>
      <c r="H21" s="22"/>
      <c r="I21" s="22"/>
      <c r="J21" s="22"/>
    </row>
    <row r="22" spans="1:14" s="5" customFormat="1" ht="18.75">
      <c r="A22" s="93" t="s">
        <v>27</v>
      </c>
      <c r="B22" s="93"/>
      <c r="C22" s="93"/>
      <c r="D22" s="93"/>
      <c r="E22" s="93"/>
      <c r="F22" s="93"/>
      <c r="G22" s="93"/>
      <c r="H22" s="93"/>
      <c r="I22" s="93"/>
      <c r="J22" s="93"/>
      <c r="L22" s="39" t="e">
        <f>H18+#REF!</f>
        <v>#REF!</v>
      </c>
      <c r="N22" s="39"/>
    </row>
    <row r="23" spans="1:10" s="5" customFormat="1" ht="18.75">
      <c r="A23" s="106" t="s">
        <v>1</v>
      </c>
      <c r="B23" s="106"/>
      <c r="C23" s="106"/>
      <c r="D23" s="106"/>
      <c r="E23" s="106"/>
      <c r="F23" s="106"/>
      <c r="G23" s="106"/>
      <c r="H23" s="106"/>
      <c r="I23" s="106"/>
      <c r="J23" s="106"/>
    </row>
    <row r="24" spans="1:13" ht="63">
      <c r="A24" s="11" t="s">
        <v>2</v>
      </c>
      <c r="B24" s="11" t="s">
        <v>13</v>
      </c>
      <c r="C24" s="11" t="s">
        <v>14</v>
      </c>
      <c r="D24" s="83" t="s">
        <v>15</v>
      </c>
      <c r="E24" s="91"/>
      <c r="F24" s="11" t="s">
        <v>16</v>
      </c>
      <c r="G24" s="11" t="s">
        <v>17</v>
      </c>
      <c r="H24" s="11" t="s">
        <v>18</v>
      </c>
      <c r="I24" s="11" t="s">
        <v>19</v>
      </c>
      <c r="J24" s="11" t="s">
        <v>20</v>
      </c>
      <c r="K24" s="6">
        <v>40061655000</v>
      </c>
      <c r="M24" s="6">
        <f>12/3</f>
        <v>4</v>
      </c>
    </row>
    <row r="25" spans="1:13" ht="69.75" customHeight="1">
      <c r="A25" s="79">
        <v>1</v>
      </c>
      <c r="B25" s="45" t="s">
        <v>615</v>
      </c>
      <c r="C25" s="14">
        <f>SUM(C26:C27)</f>
        <v>21531600342</v>
      </c>
      <c r="D25" s="82" t="s">
        <v>614</v>
      </c>
      <c r="E25" s="82"/>
      <c r="F25" s="82" t="s">
        <v>598</v>
      </c>
      <c r="G25" s="79" t="s">
        <v>593</v>
      </c>
      <c r="H25" s="79" t="s">
        <v>597</v>
      </c>
      <c r="I25" s="79" t="s">
        <v>362</v>
      </c>
      <c r="J25" s="79" t="s">
        <v>607</v>
      </c>
      <c r="K25" s="24">
        <f>K24*6.646%</f>
        <v>2662497591.3</v>
      </c>
      <c r="L25" s="13">
        <f>'[6]TMDT'!$H$7</f>
        <v>50459419000</v>
      </c>
      <c r="M25" s="13">
        <v>31989972000</v>
      </c>
    </row>
    <row r="26" spans="1:13" ht="31.5">
      <c r="A26" s="80"/>
      <c r="B26" s="64" t="s">
        <v>595</v>
      </c>
      <c r="C26" s="62">
        <f>'[7]Phụ luc du toan '!$I$7</f>
        <v>20020084000</v>
      </c>
      <c r="D26" s="82"/>
      <c r="E26" s="82"/>
      <c r="F26" s="82"/>
      <c r="G26" s="80"/>
      <c r="H26" s="80"/>
      <c r="I26" s="80"/>
      <c r="J26" s="80"/>
      <c r="K26" s="24"/>
      <c r="L26" s="13">
        <f>'[6]TMDT'!$H$21+'[6]TMDT'!$H$22+'[6]TMDT'!$H$23+'[6]TMDT'!$H$24</f>
        <v>2068478882.146513</v>
      </c>
      <c r="M26" s="13"/>
    </row>
    <row r="27" spans="1:13" ht="15.75">
      <c r="A27" s="81"/>
      <c r="B27" s="65" t="s">
        <v>594</v>
      </c>
      <c r="C27" s="63">
        <f>C26*7.55%</f>
        <v>1511516342</v>
      </c>
      <c r="D27" s="82"/>
      <c r="E27" s="82"/>
      <c r="F27" s="82"/>
      <c r="G27" s="81"/>
      <c r="H27" s="81"/>
      <c r="I27" s="81"/>
      <c r="J27" s="81"/>
      <c r="K27" s="24"/>
      <c r="L27" s="13">
        <f>L25+L26</f>
        <v>52527897882.146515</v>
      </c>
      <c r="M27" s="13"/>
    </row>
    <row r="28" spans="1:14" ht="47.25">
      <c r="A28" s="2">
        <v>2</v>
      </c>
      <c r="B28" s="2" t="s">
        <v>351</v>
      </c>
      <c r="C28" s="3">
        <f>'[7]Phụ luc du toan '!$I$22</f>
        <v>525686000</v>
      </c>
      <c r="D28" s="82"/>
      <c r="E28" s="82"/>
      <c r="F28" s="2" t="s">
        <v>596</v>
      </c>
      <c r="G28" s="2" t="s">
        <v>593</v>
      </c>
      <c r="H28" s="2" t="s">
        <v>597</v>
      </c>
      <c r="I28" s="2" t="s">
        <v>23</v>
      </c>
      <c r="J28" s="2" t="s">
        <v>35</v>
      </c>
      <c r="K28" s="13"/>
      <c r="L28" s="34" t="e">
        <f>H18/#REF!*100</f>
        <v>#REF!</v>
      </c>
      <c r="N28" s="34" t="e">
        <f>#REF!*1.5</f>
        <v>#REF!</v>
      </c>
    </row>
    <row r="29" spans="1:14" ht="47.25">
      <c r="A29" s="2">
        <v>3</v>
      </c>
      <c r="B29" s="2" t="s">
        <v>40</v>
      </c>
      <c r="C29" s="3">
        <f>'[7]Phụ luc du toan '!$I$37</f>
        <v>54600000</v>
      </c>
      <c r="D29" s="82"/>
      <c r="E29" s="82"/>
      <c r="F29" s="2" t="s">
        <v>34</v>
      </c>
      <c r="G29" s="2" t="s">
        <v>22</v>
      </c>
      <c r="H29" s="2" t="s">
        <v>597</v>
      </c>
      <c r="I29" s="2" t="s">
        <v>23</v>
      </c>
      <c r="J29" s="2" t="s">
        <v>36</v>
      </c>
      <c r="K29" s="25"/>
      <c r="L29" s="13" t="e">
        <f>3*#REF!/15</f>
        <v>#REF!</v>
      </c>
      <c r="N29" s="13" t="e">
        <f>#REF!*30%</f>
        <v>#REF!</v>
      </c>
    </row>
    <row r="30" spans="1:14" ht="47.25">
      <c r="A30" s="2">
        <v>4</v>
      </c>
      <c r="B30" s="2" t="s">
        <v>372</v>
      </c>
      <c r="C30" s="3">
        <f>'[7]Phụ luc du toan '!$I$20+'[7]Phụ luc du toan '!$I$21</f>
        <v>36400152.72727273</v>
      </c>
      <c r="D30" s="82"/>
      <c r="E30" s="82"/>
      <c r="F30" s="2" t="s">
        <v>34</v>
      </c>
      <c r="G30" s="2" t="s">
        <v>22</v>
      </c>
      <c r="H30" s="2" t="s">
        <v>597</v>
      </c>
      <c r="I30" s="2" t="s">
        <v>23</v>
      </c>
      <c r="J30" s="2" t="s">
        <v>36</v>
      </c>
      <c r="N30" s="13" t="e">
        <f>#REF!*70%</f>
        <v>#REF!</v>
      </c>
    </row>
    <row r="31" spans="1:10" ht="47.25">
      <c r="A31" s="2">
        <v>5</v>
      </c>
      <c r="B31" s="2" t="s">
        <v>373</v>
      </c>
      <c r="C31" s="3">
        <f>'[7]Phụ luc du toan '!$I$33+'[7]Phụ luc du toan '!$I$34</f>
        <v>18200076.363636363</v>
      </c>
      <c r="D31" s="82"/>
      <c r="E31" s="82"/>
      <c r="F31" s="2" t="s">
        <v>34</v>
      </c>
      <c r="G31" s="2" t="s">
        <v>22</v>
      </c>
      <c r="H31" s="2" t="s">
        <v>597</v>
      </c>
      <c r="I31" s="2" t="s">
        <v>23</v>
      </c>
      <c r="J31" s="2" t="s">
        <v>36</v>
      </c>
    </row>
    <row r="32" spans="1:10" ht="47.25">
      <c r="A32" s="2">
        <v>6</v>
      </c>
      <c r="B32" s="2" t="s">
        <v>371</v>
      </c>
      <c r="C32" s="3">
        <f>'[7]Phụ luc du toan '!$I$38</f>
        <v>20000000</v>
      </c>
      <c r="D32" s="82"/>
      <c r="E32" s="82"/>
      <c r="F32" s="2" t="s">
        <v>34</v>
      </c>
      <c r="G32" s="2" t="s">
        <v>22</v>
      </c>
      <c r="H32" s="2" t="s">
        <v>597</v>
      </c>
      <c r="I32" s="2" t="s">
        <v>23</v>
      </c>
      <c r="J32" s="2" t="s">
        <v>36</v>
      </c>
    </row>
    <row r="33" spans="1:12" ht="15.75">
      <c r="A33" s="82">
        <v>7</v>
      </c>
      <c r="B33" s="82" t="s">
        <v>38</v>
      </c>
      <c r="C33" s="35">
        <f>L33-L34</f>
        <v>88000000</v>
      </c>
      <c r="D33" s="82"/>
      <c r="E33" s="82"/>
      <c r="F33" s="82" t="s">
        <v>34</v>
      </c>
      <c r="G33" s="82" t="s">
        <v>22</v>
      </c>
      <c r="H33" s="82" t="s">
        <v>597</v>
      </c>
      <c r="I33" s="82" t="s">
        <v>23</v>
      </c>
      <c r="J33" s="82" t="s">
        <v>56</v>
      </c>
      <c r="K33" s="14">
        <v>138265000</v>
      </c>
      <c r="L33" s="13">
        <v>100000000</v>
      </c>
    </row>
    <row r="34" spans="1:12" ht="31.5">
      <c r="A34" s="82"/>
      <c r="B34" s="82"/>
      <c r="C34" s="15" t="s">
        <v>47</v>
      </c>
      <c r="D34" s="82"/>
      <c r="E34" s="82"/>
      <c r="F34" s="82"/>
      <c r="G34" s="82"/>
      <c r="H34" s="82"/>
      <c r="I34" s="82"/>
      <c r="J34" s="82"/>
      <c r="K34" s="6">
        <f>K33*12%</f>
        <v>16591800</v>
      </c>
      <c r="L34" s="6">
        <f>L33*12%</f>
        <v>12000000</v>
      </c>
    </row>
    <row r="35" spans="1:10" ht="15.75">
      <c r="A35" s="108" t="s">
        <v>24</v>
      </c>
      <c r="B35" s="108"/>
      <c r="C35" s="9">
        <f>C25+C28+C29+C30+C31+C32+C33</f>
        <v>22274486571.090908</v>
      </c>
      <c r="D35" s="114"/>
      <c r="E35" s="115"/>
      <c r="F35" s="10"/>
      <c r="G35" s="10"/>
      <c r="H35" s="10"/>
      <c r="I35" s="10"/>
      <c r="J35" s="10"/>
    </row>
    <row r="36" spans="6:10" ht="15.75">
      <c r="F36" s="113" t="s">
        <v>58</v>
      </c>
      <c r="G36" s="113"/>
      <c r="H36" s="113"/>
      <c r="I36" s="113"/>
      <c r="J36" s="113"/>
    </row>
    <row r="37" ht="15.75">
      <c r="L37" s="6">
        <f>C33*12%</f>
        <v>10560000</v>
      </c>
    </row>
    <row r="38" ht="15.75">
      <c r="L38" s="6">
        <f>C33*88%</f>
        <v>77440000</v>
      </c>
    </row>
    <row r="41" ht="16.5" thickBot="1"/>
    <row r="42" spans="1:3" ht="38.25" thickBot="1">
      <c r="A42" s="67" t="s">
        <v>2</v>
      </c>
      <c r="B42" s="68" t="s">
        <v>41</v>
      </c>
      <c r="C42" s="68" t="s">
        <v>5</v>
      </c>
    </row>
    <row r="43" spans="1:3" s="73" customFormat="1" ht="32.25" thickBot="1">
      <c r="A43" s="71"/>
      <c r="B43" s="72" t="s">
        <v>608</v>
      </c>
      <c r="C43" s="69">
        <f>'[8]TDT'!$H$6</f>
        <v>9500000000</v>
      </c>
    </row>
    <row r="44" spans="1:3" s="73" customFormat="1" ht="48" thickBot="1">
      <c r="A44" s="71"/>
      <c r="B44" s="72" t="s">
        <v>609</v>
      </c>
      <c r="C44" s="69">
        <f>'[8]TDT'!$H$7</f>
        <v>6000000000</v>
      </c>
    </row>
    <row r="45" spans="1:3" s="73" customFormat="1" ht="48" thickBot="1">
      <c r="A45" s="71"/>
      <c r="B45" s="72" t="s">
        <v>610</v>
      </c>
      <c r="C45" s="69">
        <f>'[8]TDT'!$H$8</f>
        <v>2000000000</v>
      </c>
    </row>
    <row r="46" spans="1:6" s="73" customFormat="1" ht="63.75" thickBot="1">
      <c r="A46" s="71"/>
      <c r="B46" s="72" t="s">
        <v>612</v>
      </c>
      <c r="C46" s="69">
        <f>1779367000+12838640226.65-12000000</f>
        <v>14606007226.65</v>
      </c>
      <c r="F46" s="74">
        <f>'[8]TDT'!$H$9</f>
        <v>40739633000</v>
      </c>
    </row>
    <row r="47" spans="1:3" s="73" customFormat="1" ht="32.25" thickBot="1">
      <c r="A47" s="71"/>
      <c r="B47" s="72" t="s">
        <v>613</v>
      </c>
      <c r="C47" s="66">
        <f>'[7]Phụ luc du toan '!$I$36</f>
        <v>252080000</v>
      </c>
    </row>
    <row r="48" spans="1:3" s="75" customFormat="1" ht="16.5" thickBot="1">
      <c r="A48" s="77" t="s">
        <v>611</v>
      </c>
      <c r="B48" s="78"/>
      <c r="C48" s="70">
        <f>SUM(C43:C47)</f>
        <v>32358087226.65</v>
      </c>
    </row>
    <row r="52" spans="3:14" ht="15.75">
      <c r="C52" s="6">
        <f>C28*70%</f>
        <v>367980200</v>
      </c>
      <c r="L52" s="13">
        <f>C33-L37</f>
        <v>77440000</v>
      </c>
      <c r="N52" s="13"/>
    </row>
    <row r="54" ht="15.75">
      <c r="H54" s="35">
        <f>'[3]TDt'!$H$64</f>
        <v>150000000</v>
      </c>
    </row>
    <row r="59" spans="1:3" ht="15.75">
      <c r="A59" s="11" t="s">
        <v>2</v>
      </c>
      <c r="B59" s="11" t="s">
        <v>41</v>
      </c>
      <c r="C59" s="11" t="s">
        <v>5</v>
      </c>
    </row>
    <row r="60" spans="1:6" ht="31.5">
      <c r="A60" s="2">
        <v>1</v>
      </c>
      <c r="B60" s="32" t="s">
        <v>42</v>
      </c>
      <c r="C60" s="3">
        <f>F9</f>
        <v>2293552544.25</v>
      </c>
      <c r="F60" s="13"/>
    </row>
    <row r="61" spans="1:6" ht="47.25">
      <c r="A61" s="2">
        <v>2</v>
      </c>
      <c r="B61" s="32" t="s">
        <v>43</v>
      </c>
      <c r="C61" s="3">
        <f>H19</f>
        <v>3080873658</v>
      </c>
      <c r="F61" s="13"/>
    </row>
    <row r="62" spans="1:8" ht="31.5">
      <c r="A62" s="2">
        <v>3</v>
      </c>
      <c r="B62" s="32" t="s">
        <v>44</v>
      </c>
      <c r="C62" s="3">
        <f>C35</f>
        <v>22274486571.090908</v>
      </c>
      <c r="F62" s="13"/>
      <c r="H62" s="13"/>
    </row>
    <row r="63" spans="1:12" ht="61.5" customHeight="1" thickBot="1">
      <c r="A63" s="2">
        <v>4</v>
      </c>
      <c r="B63" s="32" t="s">
        <v>606</v>
      </c>
      <c r="C63" s="3">
        <f>$C$48</f>
        <v>32358087226.65</v>
      </c>
      <c r="F63" s="13"/>
      <c r="H63" s="13"/>
      <c r="L63" s="6">
        <v>60006999999.990906</v>
      </c>
    </row>
    <row r="64" spans="1:9" ht="16.5" thickBot="1">
      <c r="A64" s="107" t="s">
        <v>45</v>
      </c>
      <c r="B64" s="107"/>
      <c r="C64" s="33">
        <f>SUM(C60:C63)</f>
        <v>60006999999.990906</v>
      </c>
      <c r="D64" s="76">
        <f>C64-L34</f>
        <v>59994999999.990906</v>
      </c>
      <c r="F64" s="3">
        <v>33102498000</v>
      </c>
      <c r="G64" s="36">
        <v>35506026000</v>
      </c>
      <c r="H64" s="36">
        <v>34780278686</v>
      </c>
      <c r="I64" s="13">
        <f>G64-H64</f>
        <v>725747314</v>
      </c>
    </row>
    <row r="65" spans="1:6" ht="15.75">
      <c r="A65" s="107" t="s">
        <v>46</v>
      </c>
      <c r="B65" s="107"/>
      <c r="C65" s="33">
        <v>60019000000</v>
      </c>
      <c r="F65" s="3">
        <v>998948686</v>
      </c>
    </row>
    <row r="66" spans="3:6" ht="15.75">
      <c r="C66" s="13">
        <f>C65-C64</f>
        <v>12000000.009094238</v>
      </c>
      <c r="F66" s="3">
        <f>SUM(F64:F65)</f>
        <v>34101446686</v>
      </c>
    </row>
    <row r="67" ht="15.75">
      <c r="F67" s="13">
        <v>678832000</v>
      </c>
    </row>
    <row r="68" ht="15.75">
      <c r="F68" s="13">
        <f>F66+F67</f>
        <v>34780278686</v>
      </c>
    </row>
    <row r="69" ht="15.75">
      <c r="C69" s="13"/>
    </row>
    <row r="71" spans="3:5" ht="15.75">
      <c r="C71" s="28">
        <v>3762568956</v>
      </c>
      <c r="D71" s="29"/>
      <c r="E71" s="30"/>
    </row>
    <row r="72" ht="15.75">
      <c r="C72" s="6">
        <f>C71/C65</f>
        <v>0.06268963088355355</v>
      </c>
    </row>
    <row r="73" ht="15.75">
      <c r="C73" s="28">
        <f>C65*1.63973989%</f>
        <v>984155484.5790999</v>
      </c>
    </row>
    <row r="74" ht="18.75">
      <c r="I74" s="38">
        <v>171600000</v>
      </c>
    </row>
    <row r="75" ht="18.75">
      <c r="I75" s="38">
        <v>201439000</v>
      </c>
    </row>
    <row r="76" ht="18.75">
      <c r="I76" s="38">
        <v>101309000</v>
      </c>
    </row>
    <row r="79" spans="2:5" ht="31.5">
      <c r="B79" s="2" t="s">
        <v>39</v>
      </c>
      <c r="C79" s="3">
        <v>799314000</v>
      </c>
      <c r="D79" s="3">
        <v>785562000</v>
      </c>
      <c r="E79" s="13">
        <f>D79-C79</f>
        <v>-13752000</v>
      </c>
    </row>
    <row r="80" spans="2:5" ht="31.5">
      <c r="B80" s="2" t="s">
        <v>352</v>
      </c>
      <c r="C80" s="3">
        <v>69654000</v>
      </c>
      <c r="D80" s="3">
        <v>68203000</v>
      </c>
      <c r="E80" s="13">
        <f>D80-C80</f>
        <v>-1451000</v>
      </c>
    </row>
    <row r="81" spans="2:5" ht="47.25">
      <c r="B81" s="2" t="s">
        <v>369</v>
      </c>
      <c r="C81" s="3">
        <v>34827000</v>
      </c>
      <c r="D81" s="3">
        <v>34101000</v>
      </c>
      <c r="E81" s="13">
        <f>D81-C81</f>
        <v>-726000</v>
      </c>
    </row>
    <row r="82" spans="2:5" ht="31.5">
      <c r="B82" s="2" t="s">
        <v>370</v>
      </c>
      <c r="C82" s="3">
        <v>184402000</v>
      </c>
      <c r="D82" s="3">
        <v>180559000</v>
      </c>
      <c r="E82" s="13">
        <f>D82-C82</f>
        <v>-3843000</v>
      </c>
    </row>
    <row r="86" spans="2:3" ht="18.75">
      <c r="B86" s="37" t="s">
        <v>356</v>
      </c>
      <c r="C86" s="3">
        <v>33102498000</v>
      </c>
    </row>
    <row r="87" spans="2:3" ht="18.75">
      <c r="B87" s="37" t="s">
        <v>358</v>
      </c>
      <c r="C87" s="3">
        <v>680106000</v>
      </c>
    </row>
    <row r="88" spans="2:3" ht="37.5">
      <c r="B88" s="37" t="s">
        <v>359</v>
      </c>
      <c r="C88" s="3">
        <v>3437330000</v>
      </c>
    </row>
    <row r="89" spans="2:3" ht="18.75">
      <c r="B89" s="37" t="s">
        <v>360</v>
      </c>
      <c r="C89" s="3">
        <v>2347083000</v>
      </c>
    </row>
    <row r="90" spans="2:3" ht="18.75">
      <c r="B90" s="37" t="s">
        <v>361</v>
      </c>
      <c r="C90" s="3">
        <v>1436983000</v>
      </c>
    </row>
    <row r="91" ht="15.75">
      <c r="C91" s="6">
        <f>SUM(C86:C90)</f>
        <v>41004000000</v>
      </c>
    </row>
  </sheetData>
  <sheetProtection/>
  <mergeCells count="65">
    <mergeCell ref="G6:J6"/>
    <mergeCell ref="F36:J36"/>
    <mergeCell ref="D35:E35"/>
    <mergeCell ref="F33:F34"/>
    <mergeCell ref="I33:I34"/>
    <mergeCell ref="G33:G34"/>
    <mergeCell ref="H33:H34"/>
    <mergeCell ref="A19:D19"/>
    <mergeCell ref="D24:E24"/>
    <mergeCell ref="A9:E9"/>
    <mergeCell ref="A65:B65"/>
    <mergeCell ref="A33:A34"/>
    <mergeCell ref="B33:B34"/>
    <mergeCell ref="A35:B35"/>
    <mergeCell ref="A64:B64"/>
    <mergeCell ref="A1:J1"/>
    <mergeCell ref="A2:J2"/>
    <mergeCell ref="A3:J3"/>
    <mergeCell ref="A4:J4"/>
    <mergeCell ref="A23:J23"/>
    <mergeCell ref="G5:J5"/>
    <mergeCell ref="G7:J7"/>
    <mergeCell ref="B16:D16"/>
    <mergeCell ref="E16:G16"/>
    <mergeCell ref="H16:J16"/>
    <mergeCell ref="D8:E8"/>
    <mergeCell ref="B14:D14"/>
    <mergeCell ref="D5:E5"/>
    <mergeCell ref="B7:C7"/>
    <mergeCell ref="D7:E7"/>
    <mergeCell ref="B5:C5"/>
    <mergeCell ref="B6:C6"/>
    <mergeCell ref="D6:E6"/>
    <mergeCell ref="H14:J14"/>
    <mergeCell ref="G8:J8"/>
    <mergeCell ref="E12:G13"/>
    <mergeCell ref="A11:J11"/>
    <mergeCell ref="B8:C8"/>
    <mergeCell ref="E14:G14"/>
    <mergeCell ref="A10:J10"/>
    <mergeCell ref="G9:J9"/>
    <mergeCell ref="H12:J13"/>
    <mergeCell ref="H17:J17"/>
    <mergeCell ref="A22:J22"/>
    <mergeCell ref="H19:J19"/>
    <mergeCell ref="E18:G18"/>
    <mergeCell ref="B18:D18"/>
    <mergeCell ref="E19:G19"/>
    <mergeCell ref="H18:J18"/>
    <mergeCell ref="B12:D13"/>
    <mergeCell ref="A12:A13"/>
    <mergeCell ref="B17:D17"/>
    <mergeCell ref="E17:G17"/>
    <mergeCell ref="B15:D15"/>
    <mergeCell ref="E15:G15"/>
    <mergeCell ref="H15:J15"/>
    <mergeCell ref="A48:B48"/>
    <mergeCell ref="I25:I27"/>
    <mergeCell ref="J25:J27"/>
    <mergeCell ref="D25:E34"/>
    <mergeCell ref="A25:A27"/>
    <mergeCell ref="F25:F27"/>
    <mergeCell ref="G25:G27"/>
    <mergeCell ref="H25:H27"/>
    <mergeCell ref="J33:J34"/>
  </mergeCells>
  <printOptions/>
  <pageMargins left="0.43" right="0.16" top="0.23" bottom="0.24" header="0.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16"/>
  <sheetViews>
    <sheetView zoomScalePageLayoutView="0" workbookViewId="0" topLeftCell="A10">
      <selection activeCell="D6" sqref="D6:E13"/>
    </sheetView>
  </sheetViews>
  <sheetFormatPr defaultColWidth="9.00390625" defaultRowHeight="15.75"/>
  <cols>
    <col min="1" max="1" width="4.50390625" style="6" bestFit="1" customWidth="1"/>
    <col min="2" max="2" width="14.375" style="6" customWidth="1"/>
    <col min="3" max="3" width="12.875" style="6" customWidth="1"/>
    <col min="4" max="4" width="9.00390625" style="6" customWidth="1"/>
    <col min="5" max="5" width="4.50390625" style="6" customWidth="1"/>
    <col min="6" max="8" width="9.00390625" style="6" customWidth="1"/>
    <col min="9" max="9" width="8.25390625" style="6" bestFit="1" customWidth="1"/>
    <col min="10" max="16384" width="9.00390625" style="6" customWidth="1"/>
  </cols>
  <sheetData>
    <row r="1" ht="9.75" customHeight="1"/>
    <row r="2" spans="1:10" ht="22.5" customHeight="1">
      <c r="A2" s="116" t="s">
        <v>49</v>
      </c>
      <c r="B2" s="116"/>
      <c r="C2" s="116"/>
      <c r="D2" s="116"/>
      <c r="E2" s="116"/>
      <c r="F2" s="116"/>
      <c r="G2" s="116"/>
      <c r="H2" s="116"/>
      <c r="I2" s="116"/>
      <c r="J2" s="116"/>
    </row>
    <row r="3" spans="1:10" ht="18.75">
      <c r="A3" s="117" t="s">
        <v>52</v>
      </c>
      <c r="B3" s="117"/>
      <c r="C3" s="117"/>
      <c r="D3" s="117"/>
      <c r="E3" s="117"/>
      <c r="F3" s="117"/>
      <c r="G3" s="117"/>
      <c r="H3" s="117"/>
      <c r="I3" s="117"/>
      <c r="J3" s="117"/>
    </row>
    <row r="4" spans="1:10" ht="25.5" customHeight="1">
      <c r="A4" s="106" t="s">
        <v>1</v>
      </c>
      <c r="B4" s="106"/>
      <c r="C4" s="106"/>
      <c r="D4" s="106"/>
      <c r="E4" s="106"/>
      <c r="F4" s="106"/>
      <c r="G4" s="106"/>
      <c r="H4" s="106"/>
      <c r="I4" s="106"/>
      <c r="J4" s="106"/>
    </row>
    <row r="5" spans="1:10" ht="78.75">
      <c r="A5" s="11" t="s">
        <v>2</v>
      </c>
      <c r="B5" s="11" t="s">
        <v>13</v>
      </c>
      <c r="C5" s="11" t="s">
        <v>14</v>
      </c>
      <c r="D5" s="83" t="s">
        <v>15</v>
      </c>
      <c r="E5" s="91"/>
      <c r="F5" s="11" t="s">
        <v>16</v>
      </c>
      <c r="G5" s="11" t="s">
        <v>17</v>
      </c>
      <c r="H5" s="11" t="s">
        <v>18</v>
      </c>
      <c r="I5" s="11" t="s">
        <v>19</v>
      </c>
      <c r="J5" s="11" t="s">
        <v>20</v>
      </c>
    </row>
    <row r="6" spans="1:10" ht="94.5" customHeight="1">
      <c r="A6" s="2">
        <v>1</v>
      </c>
      <c r="B6" s="2" t="s">
        <v>37</v>
      </c>
      <c r="C6" s="3">
        <f>'[1]TDT'!$H$6+'[1]TDT'!$H$25</f>
        <v>7606242790.232266</v>
      </c>
      <c r="D6" s="16" t="s">
        <v>48</v>
      </c>
      <c r="E6" s="17"/>
      <c r="F6" s="2" t="s">
        <v>21</v>
      </c>
      <c r="G6" s="2" t="s">
        <v>22</v>
      </c>
      <c r="H6" s="2" t="s">
        <v>33</v>
      </c>
      <c r="I6" s="2" t="s">
        <v>23</v>
      </c>
      <c r="J6" s="2" t="s">
        <v>51</v>
      </c>
    </row>
    <row r="7" spans="1:10" ht="94.5" customHeight="1">
      <c r="A7" s="2">
        <v>2</v>
      </c>
      <c r="B7" s="2" t="s">
        <v>39</v>
      </c>
      <c r="C7" s="3">
        <f>'[1]TDT'!$H$19</f>
        <v>187376859.6437667</v>
      </c>
      <c r="D7" s="20"/>
      <c r="E7" s="21"/>
      <c r="F7" s="2" t="s">
        <v>34</v>
      </c>
      <c r="G7" s="2" t="s">
        <v>22</v>
      </c>
      <c r="H7" s="2" t="s">
        <v>33</v>
      </c>
      <c r="I7" s="2" t="s">
        <v>23</v>
      </c>
      <c r="J7" s="2" t="s">
        <v>35</v>
      </c>
    </row>
    <row r="8" spans="1:10" ht="94.5">
      <c r="A8" s="2">
        <v>3</v>
      </c>
      <c r="B8" s="2" t="s">
        <v>40</v>
      </c>
      <c r="C8" s="3">
        <f>'[1]TDT'!$H$22</f>
        <v>30717517.97438799</v>
      </c>
      <c r="D8" s="20"/>
      <c r="E8" s="21"/>
      <c r="F8" s="2" t="s">
        <v>34</v>
      </c>
      <c r="G8" s="2" t="s">
        <v>22</v>
      </c>
      <c r="H8" s="2" t="s">
        <v>33</v>
      </c>
      <c r="I8" s="2" t="s">
        <v>23</v>
      </c>
      <c r="J8" s="2" t="s">
        <v>54</v>
      </c>
    </row>
    <row r="9" spans="1:10" ht="63">
      <c r="A9" s="2">
        <v>4</v>
      </c>
      <c r="B9" s="2" t="s">
        <v>30</v>
      </c>
      <c r="C9" s="3">
        <f>'[1]TDT'!$H$23</f>
        <v>106732156.35764077</v>
      </c>
      <c r="D9" s="20"/>
      <c r="E9" s="21"/>
      <c r="F9" s="2" t="s">
        <v>34</v>
      </c>
      <c r="G9" s="2" t="s">
        <v>22</v>
      </c>
      <c r="H9" s="2" t="s">
        <v>33</v>
      </c>
      <c r="I9" s="2" t="s">
        <v>23</v>
      </c>
      <c r="J9" s="2" t="s">
        <v>53</v>
      </c>
    </row>
    <row r="10" spans="1:10" ht="63">
      <c r="A10" s="2">
        <v>5</v>
      </c>
      <c r="B10" s="2" t="s">
        <v>31</v>
      </c>
      <c r="C10" s="3">
        <f>'[1]TDT'!$H$15+'[1]TDT'!$H$17</f>
        <v>14627390</v>
      </c>
      <c r="D10" s="20"/>
      <c r="E10" s="21"/>
      <c r="F10" s="2" t="s">
        <v>34</v>
      </c>
      <c r="G10" s="2" t="s">
        <v>22</v>
      </c>
      <c r="H10" s="2" t="s">
        <v>33</v>
      </c>
      <c r="I10" s="2" t="s">
        <v>23</v>
      </c>
      <c r="J10" s="2" t="s">
        <v>36</v>
      </c>
    </row>
    <row r="11" spans="1:10" ht="63">
      <c r="A11" s="2">
        <v>6</v>
      </c>
      <c r="B11" s="2" t="s">
        <v>32</v>
      </c>
      <c r="C11" s="3">
        <f>'[1]TDT'!$H$18+'[1]TDT'!$H$16</f>
        <v>7313695</v>
      </c>
      <c r="D11" s="20"/>
      <c r="E11" s="21"/>
      <c r="F11" s="2" t="s">
        <v>34</v>
      </c>
      <c r="G11" s="2" t="s">
        <v>22</v>
      </c>
      <c r="H11" s="2" t="s">
        <v>33</v>
      </c>
      <c r="I11" s="2" t="s">
        <v>23</v>
      </c>
      <c r="J11" s="2" t="s">
        <v>36</v>
      </c>
    </row>
    <row r="12" spans="1:10" ht="15.75">
      <c r="A12" s="82">
        <v>7</v>
      </c>
      <c r="B12" s="82" t="s">
        <v>38</v>
      </c>
      <c r="C12" s="14">
        <v>100795200</v>
      </c>
      <c r="D12" s="20"/>
      <c r="E12" s="21"/>
      <c r="F12" s="82" t="s">
        <v>34</v>
      </c>
      <c r="G12" s="82" t="s">
        <v>22</v>
      </c>
      <c r="H12" s="82" t="s">
        <v>33</v>
      </c>
      <c r="I12" s="82" t="s">
        <v>23</v>
      </c>
      <c r="J12" s="82" t="s">
        <v>53</v>
      </c>
    </row>
    <row r="13" spans="1:10" ht="47.25">
      <c r="A13" s="82"/>
      <c r="B13" s="82"/>
      <c r="C13" s="15" t="s">
        <v>47</v>
      </c>
      <c r="D13" s="18"/>
      <c r="E13" s="19"/>
      <c r="F13" s="82"/>
      <c r="G13" s="82"/>
      <c r="H13" s="82"/>
      <c r="I13" s="82"/>
      <c r="J13" s="82"/>
    </row>
    <row r="14" spans="1:10" ht="15.75">
      <c r="A14" s="83" t="s">
        <v>24</v>
      </c>
      <c r="B14" s="83"/>
      <c r="C14" s="4">
        <f>SUM(C6:C12)</f>
        <v>8053805609.208062</v>
      </c>
      <c r="D14" s="118"/>
      <c r="E14" s="91"/>
      <c r="F14" s="12"/>
      <c r="G14" s="12"/>
      <c r="H14" s="12"/>
      <c r="I14" s="12"/>
      <c r="J14" s="12"/>
    </row>
    <row r="15" spans="1:4" s="5" customFormat="1" ht="15.75">
      <c r="A15" s="7"/>
      <c r="B15" s="7"/>
      <c r="C15" s="22"/>
      <c r="D15" s="23"/>
    </row>
    <row r="16" spans="7:10" ht="15.75">
      <c r="G16" s="104" t="s">
        <v>50</v>
      </c>
      <c r="H16" s="104"/>
      <c r="I16" s="104"/>
      <c r="J16" s="104"/>
    </row>
  </sheetData>
  <sheetProtection/>
  <mergeCells count="14">
    <mergeCell ref="B12:B13"/>
    <mergeCell ref="F12:F13"/>
    <mergeCell ref="A4:J4"/>
    <mergeCell ref="D5:E5"/>
    <mergeCell ref="A2:J2"/>
    <mergeCell ref="A3:J3"/>
    <mergeCell ref="G16:J16"/>
    <mergeCell ref="A14:B14"/>
    <mergeCell ref="D14:E14"/>
    <mergeCell ref="G12:G13"/>
    <mergeCell ref="H12:H13"/>
    <mergeCell ref="I12:I13"/>
    <mergeCell ref="J12:J13"/>
    <mergeCell ref="A12:A13"/>
  </mergeCells>
  <printOptions/>
  <pageMargins left="0.73" right="0.23" top="0.41" bottom="0.54" header="0.21" footer="0.19"/>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32">
      <selection activeCell="A36" sqref="A36:E40"/>
    </sheetView>
  </sheetViews>
  <sheetFormatPr defaultColWidth="9.00390625" defaultRowHeight="15.75"/>
  <cols>
    <col min="1" max="1" width="4.50390625" style="6" bestFit="1" customWidth="1"/>
    <col min="2" max="2" width="38.50390625" style="6" customWidth="1"/>
    <col min="3" max="3" width="16.375" style="6" customWidth="1"/>
    <col min="4" max="4" width="17.125" style="24" bestFit="1" customWidth="1"/>
    <col min="5" max="5" width="15.50390625" style="6" customWidth="1"/>
    <col min="6" max="6" width="13.75390625" style="6" bestFit="1" customWidth="1"/>
    <col min="7" max="16384" width="9.00390625" style="6" customWidth="1"/>
  </cols>
  <sheetData>
    <row r="1" spans="1:4" ht="16.5" thickBot="1">
      <c r="A1" s="11" t="s">
        <v>2</v>
      </c>
      <c r="B1" s="11" t="s">
        <v>13</v>
      </c>
      <c r="C1" s="11"/>
      <c r="D1" s="31" t="s">
        <v>14</v>
      </c>
    </row>
    <row r="2" spans="1:6" ht="32.25" thickBot="1">
      <c r="A2" s="46">
        <v>1</v>
      </c>
      <c r="B2" s="47" t="s">
        <v>350</v>
      </c>
      <c r="C2" s="47"/>
      <c r="D2" s="48">
        <v>15757643000</v>
      </c>
      <c r="E2" s="13">
        <f>11427499000+3999102000+362223000</f>
        <v>15788824000</v>
      </c>
      <c r="F2" s="25">
        <f>E2-D2</f>
        <v>31181000</v>
      </c>
    </row>
    <row r="3" spans="1:6" ht="32.25" thickBot="1">
      <c r="A3" s="49">
        <v>2</v>
      </c>
      <c r="B3" s="50" t="s">
        <v>351</v>
      </c>
      <c r="C3" s="50"/>
      <c r="D3" s="51">
        <v>350879795.4269904</v>
      </c>
      <c r="E3" s="51">
        <f>319566407+32112788</f>
        <v>351679195</v>
      </c>
      <c r="F3" s="25">
        <f>E3-D3</f>
        <v>799399.5730096102</v>
      </c>
    </row>
    <row r="4" spans="1:6" ht="32.25" thickBot="1">
      <c r="A4" s="49">
        <v>3</v>
      </c>
      <c r="B4" s="50" t="s">
        <v>352</v>
      </c>
      <c r="C4" s="50"/>
      <c r="D4" s="51">
        <v>27993491.46029905</v>
      </c>
      <c r="E4" s="24">
        <f>10388636*2+3635547*2</f>
        <v>28048366</v>
      </c>
      <c r="F4" s="25">
        <f>E4-D4</f>
        <v>54874.53970095143</v>
      </c>
    </row>
    <row r="5" spans="1:6" ht="32.25" thickBot="1">
      <c r="A5" s="49">
        <v>4</v>
      </c>
      <c r="B5" s="50" t="s">
        <v>353</v>
      </c>
      <c r="C5" s="50"/>
      <c r="D5" s="51">
        <v>13296000</v>
      </c>
      <c r="E5" s="24">
        <f>(5358965*2)+(1309451*2)</f>
        <v>13336832</v>
      </c>
      <c r="F5" s="25">
        <f>E5-D5</f>
        <v>40832</v>
      </c>
    </row>
    <row r="6" spans="1:6" ht="16.5" thickBot="1">
      <c r="A6" s="52">
        <v>5</v>
      </c>
      <c r="B6" s="53" t="s">
        <v>354</v>
      </c>
      <c r="C6" s="53"/>
      <c r="D6" s="51">
        <v>18235709.529863164</v>
      </c>
      <c r="E6" s="6">
        <v>18283999</v>
      </c>
      <c r="F6" s="25">
        <f>E6-D6</f>
        <v>48289.47013683617</v>
      </c>
    </row>
    <row r="12" spans="2:5" ht="18.75">
      <c r="B12" s="54" t="s">
        <v>355</v>
      </c>
      <c r="C12" s="24">
        <f>D12</f>
        <v>3300000000</v>
      </c>
      <c r="D12" s="24">
        <v>3300000000</v>
      </c>
      <c r="E12" s="25">
        <f aca="true" t="shared" si="0" ref="E12:E18">D12-C12</f>
        <v>0</v>
      </c>
    </row>
    <row r="13" spans="2:5" ht="18.75">
      <c r="B13" s="54" t="s">
        <v>356</v>
      </c>
      <c r="C13" s="24">
        <v>11397318000</v>
      </c>
      <c r="D13" s="24">
        <v>11427499000</v>
      </c>
      <c r="E13" s="25">
        <f t="shared" si="0"/>
        <v>30181000</v>
      </c>
    </row>
    <row r="14" spans="2:5" ht="18.75">
      <c r="B14" s="54" t="s">
        <v>357</v>
      </c>
      <c r="C14" s="24">
        <f>D14</f>
        <v>3999102000</v>
      </c>
      <c r="D14" s="24">
        <v>3999102000</v>
      </c>
      <c r="E14" s="25">
        <f t="shared" si="0"/>
        <v>0</v>
      </c>
    </row>
    <row r="15" spans="2:5" ht="18.75">
      <c r="B15" s="54" t="s">
        <v>358</v>
      </c>
      <c r="C15" s="24">
        <v>363286000</v>
      </c>
      <c r="D15" s="24">
        <v>363843000</v>
      </c>
      <c r="E15" s="25">
        <f t="shared" si="0"/>
        <v>557000</v>
      </c>
    </row>
    <row r="16" spans="2:5" ht="18.75">
      <c r="B16" s="54" t="s">
        <v>359</v>
      </c>
      <c r="C16" s="24">
        <v>1360204000</v>
      </c>
      <c r="D16" s="24">
        <v>1363258000</v>
      </c>
      <c r="E16" s="25">
        <f t="shared" si="0"/>
        <v>3054000</v>
      </c>
    </row>
    <row r="17" spans="2:5" ht="18.75">
      <c r="B17" s="54" t="s">
        <v>360</v>
      </c>
      <c r="C17" s="24">
        <v>1206148000</v>
      </c>
      <c r="D17" s="24">
        <v>1207237000</v>
      </c>
      <c r="E17" s="25">
        <f t="shared" si="0"/>
        <v>1089000</v>
      </c>
    </row>
    <row r="18" spans="2:5" ht="18.75">
      <c r="B18" s="54" t="s">
        <v>361</v>
      </c>
      <c r="C18" s="24">
        <v>1691164000</v>
      </c>
      <c r="D18" s="24">
        <v>1656283000</v>
      </c>
      <c r="E18" s="25">
        <f t="shared" si="0"/>
        <v>-34881000</v>
      </c>
    </row>
    <row r="19" spans="3:5" ht="15.75">
      <c r="C19" s="25">
        <f>SUM(C12:C18)</f>
        <v>23317222000</v>
      </c>
      <c r="D19" s="25">
        <f>SUM(D12:D18)</f>
        <v>23317222000</v>
      </c>
      <c r="E19" s="25">
        <f>SUM(E12:E18)</f>
        <v>0</v>
      </c>
    </row>
    <row r="22" ht="16.5" thickBot="1"/>
    <row r="23" spans="2:6" ht="63.75" thickBot="1">
      <c r="B23" s="55">
        <v>1</v>
      </c>
      <c r="C23" s="56" t="s">
        <v>365</v>
      </c>
      <c r="D23" s="48">
        <v>33589471000</v>
      </c>
      <c r="E23" s="25">
        <f>SUM(E25:E26)</f>
        <v>33232512429</v>
      </c>
      <c r="F23" s="25">
        <f>E23-D23</f>
        <v>-356958571</v>
      </c>
    </row>
    <row r="24" spans="2:6" ht="15.75" customHeight="1">
      <c r="B24" s="119" t="s">
        <v>366</v>
      </c>
      <c r="C24" s="120"/>
      <c r="D24" s="121"/>
      <c r="E24" s="24"/>
      <c r="F24" s="25"/>
    </row>
    <row r="25" spans="2:6" ht="15.75" customHeight="1">
      <c r="B25" s="122" t="s">
        <v>367</v>
      </c>
      <c r="C25" s="123"/>
      <c r="D25" s="124"/>
      <c r="E25" s="24">
        <f>30451339000+1181674429</f>
        <v>31633013429</v>
      </c>
      <c r="F25" s="25"/>
    </row>
    <row r="26" spans="2:6" ht="16.5" thickBot="1">
      <c r="B26" s="57" t="s">
        <v>368</v>
      </c>
      <c r="C26" s="58"/>
      <c r="D26" s="59">
        <v>1599499000</v>
      </c>
      <c r="E26" s="24">
        <f>D26</f>
        <v>1599499000</v>
      </c>
      <c r="F26" s="25"/>
    </row>
    <row r="27" spans="2:6" ht="63.75" thickBot="1">
      <c r="B27" s="60">
        <v>2</v>
      </c>
      <c r="C27" s="61" t="s">
        <v>363</v>
      </c>
      <c r="D27" s="51">
        <v>803124827.8712475</v>
      </c>
      <c r="E27" s="24">
        <v>795388987</v>
      </c>
      <c r="F27" s="25">
        <f>E27-D27</f>
        <v>-7735840.87124753</v>
      </c>
    </row>
    <row r="28" spans="2:6" ht="48" thickBot="1">
      <c r="B28" s="60">
        <v>3</v>
      </c>
      <c r="C28" s="61" t="s">
        <v>352</v>
      </c>
      <c r="D28" s="51">
        <v>53098053.97787516</v>
      </c>
      <c r="E28" s="24">
        <f>30451339+22303390</f>
        <v>52754729</v>
      </c>
      <c r="F28" s="25">
        <f>E28-D28</f>
        <v>-343324.9778751582</v>
      </c>
    </row>
    <row r="29" spans="2:6" ht="63.75" thickBot="1">
      <c r="B29" s="60">
        <v>4</v>
      </c>
      <c r="C29" s="61" t="s">
        <v>369</v>
      </c>
      <c r="D29" s="51">
        <v>30794664</v>
      </c>
      <c r="E29" s="24">
        <f>2*15225670</f>
        <v>30451340</v>
      </c>
      <c r="F29" s="25">
        <f>E29-D29</f>
        <v>-343324</v>
      </c>
    </row>
    <row r="30" spans="2:6" ht="32.25" thickBot="1">
      <c r="B30" s="60">
        <v>5</v>
      </c>
      <c r="C30" s="61" t="s">
        <v>370</v>
      </c>
      <c r="D30" s="51">
        <v>103327674.1046556</v>
      </c>
      <c r="E30" s="24">
        <f>80440273+21827490</f>
        <v>102267763</v>
      </c>
      <c r="F30" s="25">
        <f>E30-D30</f>
        <v>-1059911.1046555936</v>
      </c>
    </row>
    <row r="36" spans="1:5" ht="31.5">
      <c r="A36" s="2">
        <v>1</v>
      </c>
      <c r="B36" s="2" t="s">
        <v>375</v>
      </c>
      <c r="C36" s="3">
        <f>'[4]TDT'!$I$6+'[4]TDT'!$I$21</f>
        <v>14352302718.268377</v>
      </c>
      <c r="D36" s="24">
        <f>'[5]TDT'!$I$6+'[5]TDT'!$I$21</f>
        <v>14317802421.140707</v>
      </c>
      <c r="E36" s="25">
        <f>D36-C36</f>
        <v>-34500297.12767029</v>
      </c>
    </row>
    <row r="37" spans="1:5" ht="31.5">
      <c r="A37" s="2">
        <v>2</v>
      </c>
      <c r="B37" s="2" t="s">
        <v>39</v>
      </c>
      <c r="C37" s="3">
        <f>'[4]TDT'!$I$18</f>
        <v>422580215.2024381</v>
      </c>
      <c r="D37" s="24">
        <f>'[5]TDT'!$I$18</f>
        <v>421810236.77416134</v>
      </c>
      <c r="E37" s="25">
        <f>D37-C37</f>
        <v>-769978.4282767773</v>
      </c>
    </row>
    <row r="38" spans="1:5" ht="15.75">
      <c r="A38" s="2">
        <v>3</v>
      </c>
      <c r="B38" s="2" t="s">
        <v>40</v>
      </c>
      <c r="C38" s="3">
        <f>'[4]TDT'!$I$29</f>
        <v>81001405.77304694</v>
      </c>
      <c r="D38" s="24">
        <f>'[5]TDT'!$I$29</f>
        <v>80801311.58985558</v>
      </c>
      <c r="E38" s="25">
        <f>D38-C38</f>
        <v>-200094.18319135904</v>
      </c>
    </row>
    <row r="39" spans="1:5" ht="31.5">
      <c r="A39" s="2">
        <v>4</v>
      </c>
      <c r="B39" s="2" t="s">
        <v>372</v>
      </c>
      <c r="C39" s="3">
        <f>'[4]TDT'!$I$16+'[4]TDT'!$I$17</f>
        <v>24961912.41080029</v>
      </c>
      <c r="D39" s="24">
        <f>'[5]TDT'!$I$16+'[5]TDT'!$I$17</f>
        <v>24900250.104732074</v>
      </c>
      <c r="E39" s="25">
        <f>D39-C39</f>
        <v>-61662.30606821552</v>
      </c>
    </row>
    <row r="40" spans="1:5" ht="31.5">
      <c r="A40" s="2">
        <v>5</v>
      </c>
      <c r="B40" s="2" t="s">
        <v>373</v>
      </c>
      <c r="C40" s="3">
        <f>'[4]TDT'!$I$25+'[4]TDT'!$I$26</f>
        <v>12480956.205400145</v>
      </c>
      <c r="D40" s="24">
        <f>'[5]TDT'!$I$25+'[5]TDT'!$I$26</f>
        <v>12450125.052366037</v>
      </c>
      <c r="E40" s="25">
        <f>D40-C40</f>
        <v>-30831.15303410776</v>
      </c>
    </row>
  </sheetData>
  <sheetProtection/>
  <mergeCells count="2">
    <mergeCell ref="B24:D24"/>
    <mergeCell ref="B25:D2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212"/>
  <sheetViews>
    <sheetView zoomScalePageLayoutView="0" workbookViewId="0" topLeftCell="A1">
      <selection activeCell="A3" sqref="A3:F212"/>
    </sheetView>
  </sheetViews>
  <sheetFormatPr defaultColWidth="9.00390625" defaultRowHeight="15.75"/>
  <cols>
    <col min="1" max="1" width="3.00390625" style="0" bestFit="1" customWidth="1"/>
    <col min="2" max="2" width="51.125" style="0" customWidth="1"/>
    <col min="3" max="3" width="10.875" style="0" customWidth="1"/>
    <col min="4" max="4" width="9.00390625" style="40" customWidth="1"/>
  </cols>
  <sheetData>
    <row r="1" spans="1:3" ht="15.75">
      <c r="A1" t="s">
        <v>376</v>
      </c>
      <c r="B1" t="s">
        <v>377</v>
      </c>
      <c r="C1" t="s">
        <v>378</v>
      </c>
    </row>
    <row r="3" spans="1:2" ht="15.75">
      <c r="A3" s="43" t="s">
        <v>552</v>
      </c>
      <c r="B3" s="43" t="s">
        <v>553</v>
      </c>
    </row>
    <row r="4" spans="1:2" ht="15.75">
      <c r="A4" s="43" t="s">
        <v>379</v>
      </c>
      <c r="B4" s="43" t="s">
        <v>380</v>
      </c>
    </row>
    <row r="5" ht="15.75">
      <c r="B5" t="s">
        <v>381</v>
      </c>
    </row>
    <row r="6" spans="1:4" ht="15.75">
      <c r="A6">
        <v>1</v>
      </c>
      <c r="B6" t="s">
        <v>554</v>
      </c>
      <c r="C6" t="s">
        <v>382</v>
      </c>
      <c r="D6" s="41">
        <v>2.911</v>
      </c>
    </row>
    <row r="7" spans="1:4" ht="15.75">
      <c r="A7">
        <v>2</v>
      </c>
      <c r="B7" t="s">
        <v>383</v>
      </c>
      <c r="C7" t="s">
        <v>384</v>
      </c>
      <c r="D7" s="41">
        <v>84</v>
      </c>
    </row>
    <row r="8" spans="1:4" ht="15.75">
      <c r="A8">
        <v>3</v>
      </c>
      <c r="B8" t="s">
        <v>385</v>
      </c>
      <c r="C8" t="s">
        <v>386</v>
      </c>
      <c r="D8" s="41">
        <v>0.84</v>
      </c>
    </row>
    <row r="9" spans="1:4" ht="15.75">
      <c r="A9">
        <v>4</v>
      </c>
      <c r="B9" t="s">
        <v>387</v>
      </c>
      <c r="C9" t="s">
        <v>384</v>
      </c>
      <c r="D9" s="41">
        <v>130.71</v>
      </c>
    </row>
    <row r="10" spans="1:4" ht="15.75">
      <c r="A10">
        <v>5</v>
      </c>
      <c r="B10" t="s">
        <v>388</v>
      </c>
      <c r="C10" t="s">
        <v>384</v>
      </c>
      <c r="D10" s="41">
        <v>34.17</v>
      </c>
    </row>
    <row r="11" spans="1:4" ht="15.75">
      <c r="A11">
        <v>6</v>
      </c>
      <c r="B11" t="s">
        <v>389</v>
      </c>
      <c r="C11" t="s">
        <v>390</v>
      </c>
      <c r="D11" s="41">
        <v>129.431</v>
      </c>
    </row>
    <row r="12" spans="1:4" ht="15.75">
      <c r="A12">
        <v>7</v>
      </c>
      <c r="B12" t="s">
        <v>391</v>
      </c>
      <c r="C12" t="s">
        <v>382</v>
      </c>
      <c r="D12" s="41">
        <v>4.498</v>
      </c>
    </row>
    <row r="13" spans="1:4" ht="15.75">
      <c r="A13">
        <v>8</v>
      </c>
      <c r="B13" t="s">
        <v>392</v>
      </c>
      <c r="C13" t="s">
        <v>382</v>
      </c>
      <c r="D13" s="41">
        <v>13.518</v>
      </c>
    </row>
    <row r="14" spans="1:4" ht="15.75">
      <c r="A14">
        <v>9</v>
      </c>
      <c r="B14" t="s">
        <v>393</v>
      </c>
      <c r="C14" t="s">
        <v>394</v>
      </c>
      <c r="D14" s="41">
        <v>2.959</v>
      </c>
    </row>
    <row r="15" spans="1:4" ht="15.75">
      <c r="A15">
        <v>10</v>
      </c>
      <c r="B15" t="s">
        <v>395</v>
      </c>
      <c r="C15" t="s">
        <v>396</v>
      </c>
      <c r="D15" s="41">
        <v>48</v>
      </c>
    </row>
    <row r="16" spans="1:4" ht="15.75">
      <c r="A16">
        <v>11</v>
      </c>
      <c r="B16" t="s">
        <v>397</v>
      </c>
      <c r="C16" t="s">
        <v>394</v>
      </c>
      <c r="D16" s="41">
        <v>1.432</v>
      </c>
    </row>
    <row r="17" spans="1:4" ht="15.75">
      <c r="A17">
        <v>12</v>
      </c>
      <c r="B17" t="s">
        <v>398</v>
      </c>
      <c r="C17" t="s">
        <v>396</v>
      </c>
      <c r="D17" s="41">
        <v>24</v>
      </c>
    </row>
    <row r="18" spans="1:4" ht="15.75">
      <c r="A18">
        <v>13</v>
      </c>
      <c r="B18" t="s">
        <v>566</v>
      </c>
      <c r="C18" t="s">
        <v>390</v>
      </c>
      <c r="D18" s="41">
        <v>134.722</v>
      </c>
    </row>
    <row r="19" spans="1:4" ht="15.75">
      <c r="A19">
        <v>14</v>
      </c>
      <c r="B19" t="s">
        <v>564</v>
      </c>
      <c r="C19" t="s">
        <v>399</v>
      </c>
      <c r="D19" s="41">
        <v>1.347</v>
      </c>
    </row>
    <row r="20" spans="1:4" ht="15.75">
      <c r="A20">
        <v>15</v>
      </c>
      <c r="B20" t="s">
        <v>400</v>
      </c>
      <c r="C20" t="s">
        <v>390</v>
      </c>
      <c r="D20" s="41">
        <v>117.15</v>
      </c>
    </row>
    <row r="21" spans="1:4" ht="15.75">
      <c r="A21">
        <v>16</v>
      </c>
      <c r="B21" t="s">
        <v>401</v>
      </c>
      <c r="C21" t="s">
        <v>390</v>
      </c>
      <c r="D21" s="41">
        <v>1.705</v>
      </c>
    </row>
    <row r="22" spans="1:4" ht="15.75">
      <c r="A22">
        <v>17</v>
      </c>
      <c r="B22" t="s">
        <v>402</v>
      </c>
      <c r="C22" t="s">
        <v>403</v>
      </c>
      <c r="D22" s="41">
        <v>36</v>
      </c>
    </row>
    <row r="23" spans="1:4" ht="15.75">
      <c r="A23">
        <v>18</v>
      </c>
      <c r="B23" t="s">
        <v>404</v>
      </c>
      <c r="C23" t="s">
        <v>405</v>
      </c>
      <c r="D23" s="41">
        <v>7</v>
      </c>
    </row>
    <row r="24" spans="1:4" ht="15.75">
      <c r="A24">
        <v>19</v>
      </c>
      <c r="B24" t="s">
        <v>406</v>
      </c>
      <c r="C24" t="s">
        <v>382</v>
      </c>
      <c r="D24" s="41">
        <v>1.042</v>
      </c>
    </row>
    <row r="25" spans="1:4" ht="15.75">
      <c r="A25">
        <v>20</v>
      </c>
      <c r="B25" t="s">
        <v>407</v>
      </c>
      <c r="C25" t="s">
        <v>390</v>
      </c>
      <c r="D25" s="41">
        <v>12.064</v>
      </c>
    </row>
    <row r="26" spans="1:4" ht="15.75">
      <c r="A26">
        <v>21</v>
      </c>
      <c r="B26" t="s">
        <v>570</v>
      </c>
      <c r="C26" t="s">
        <v>399</v>
      </c>
      <c r="D26" s="41">
        <v>2.589</v>
      </c>
    </row>
    <row r="27" spans="1:4" ht="15.75">
      <c r="A27">
        <v>22</v>
      </c>
      <c r="B27" t="s">
        <v>571</v>
      </c>
      <c r="C27" t="s">
        <v>399</v>
      </c>
      <c r="D27" s="41">
        <v>2.589</v>
      </c>
    </row>
    <row r="28" spans="2:4" ht="15.75">
      <c r="B28" t="s">
        <v>408</v>
      </c>
      <c r="D28" s="42"/>
    </row>
    <row r="29" spans="1:4" ht="15.75">
      <c r="A29">
        <v>23</v>
      </c>
      <c r="B29" t="s">
        <v>409</v>
      </c>
      <c r="C29" t="s">
        <v>399</v>
      </c>
      <c r="D29" s="41">
        <v>2.833</v>
      </c>
    </row>
    <row r="30" spans="1:4" ht="15.75">
      <c r="A30">
        <v>24</v>
      </c>
      <c r="B30" t="s">
        <v>410</v>
      </c>
      <c r="C30" t="s">
        <v>399</v>
      </c>
      <c r="D30" s="41">
        <v>4.378</v>
      </c>
    </row>
    <row r="31" spans="1:4" ht="15.75">
      <c r="A31">
        <v>25</v>
      </c>
      <c r="B31" t="s">
        <v>555</v>
      </c>
      <c r="C31" t="s">
        <v>390</v>
      </c>
      <c r="D31" s="41">
        <v>1758.9989999999998</v>
      </c>
    </row>
    <row r="32" spans="1:4" ht="15.75">
      <c r="A32">
        <v>26</v>
      </c>
      <c r="B32" t="s">
        <v>556</v>
      </c>
      <c r="C32" t="s">
        <v>399</v>
      </c>
      <c r="D32" s="41">
        <v>14.281</v>
      </c>
    </row>
    <row r="33" spans="1:4" ht="15.75">
      <c r="A33">
        <v>27</v>
      </c>
      <c r="B33" t="s">
        <v>411</v>
      </c>
      <c r="C33" t="s">
        <v>390</v>
      </c>
      <c r="D33" s="41">
        <v>1897.054</v>
      </c>
    </row>
    <row r="34" spans="1:4" ht="15.75">
      <c r="A34">
        <v>28</v>
      </c>
      <c r="B34" t="s">
        <v>557</v>
      </c>
      <c r="C34" t="s">
        <v>399</v>
      </c>
      <c r="D34" s="41">
        <v>18.971</v>
      </c>
    </row>
    <row r="35" spans="1:4" ht="15.75">
      <c r="A35">
        <v>29</v>
      </c>
      <c r="B35" t="s">
        <v>558</v>
      </c>
      <c r="C35" t="s">
        <v>399</v>
      </c>
      <c r="D35" s="41">
        <v>20.423</v>
      </c>
    </row>
    <row r="36" spans="1:4" ht="15.75">
      <c r="B36" t="s">
        <v>414</v>
      </c>
      <c r="D36" s="42"/>
    </row>
    <row r="37" spans="1:4" ht="15.75">
      <c r="A37">
        <v>24</v>
      </c>
      <c r="B37" t="s">
        <v>415</v>
      </c>
      <c r="C37" t="s">
        <v>382</v>
      </c>
      <c r="D37" s="41">
        <v>2.202</v>
      </c>
    </row>
    <row r="38" spans="1:4" ht="15.75">
      <c r="A38">
        <v>25</v>
      </c>
      <c r="B38" t="s">
        <v>416</v>
      </c>
      <c r="C38" t="s">
        <v>386</v>
      </c>
      <c r="D38" s="41">
        <v>1.08</v>
      </c>
    </row>
    <row r="39" spans="1:4" ht="15.75">
      <c r="A39">
        <v>26</v>
      </c>
      <c r="B39" t="s">
        <v>417</v>
      </c>
      <c r="C39" t="s">
        <v>386</v>
      </c>
      <c r="D39" s="41">
        <v>0.12</v>
      </c>
    </row>
    <row r="40" spans="1:4" ht="15.75">
      <c r="A40">
        <v>27</v>
      </c>
      <c r="B40" t="s">
        <v>418</v>
      </c>
      <c r="C40" t="s">
        <v>386</v>
      </c>
      <c r="D40" s="41">
        <v>1.2</v>
      </c>
    </row>
    <row r="41" spans="1:4" ht="15.75">
      <c r="A41">
        <v>28</v>
      </c>
      <c r="B41" t="s">
        <v>419</v>
      </c>
      <c r="C41" t="s">
        <v>382</v>
      </c>
      <c r="D41" s="41">
        <v>3.83</v>
      </c>
    </row>
    <row r="42" spans="1:4" ht="15.75">
      <c r="A42">
        <v>29</v>
      </c>
      <c r="B42" t="s">
        <v>420</v>
      </c>
      <c r="C42" t="s">
        <v>382</v>
      </c>
      <c r="D42" s="41">
        <v>15.319</v>
      </c>
    </row>
    <row r="43" spans="1:4" ht="15.75">
      <c r="A43">
        <v>30</v>
      </c>
      <c r="B43" t="s">
        <v>421</v>
      </c>
      <c r="C43" t="s">
        <v>386</v>
      </c>
      <c r="D43" s="41">
        <v>13.5</v>
      </c>
    </row>
    <row r="44" spans="1:4" ht="15.75">
      <c r="A44">
        <v>31</v>
      </c>
      <c r="B44" t="s">
        <v>422</v>
      </c>
      <c r="C44" t="s">
        <v>386</v>
      </c>
      <c r="D44" s="41">
        <v>1.5</v>
      </c>
    </row>
    <row r="45" spans="1:4" ht="15.75">
      <c r="A45">
        <v>32</v>
      </c>
      <c r="B45" t="s">
        <v>423</v>
      </c>
      <c r="C45" t="s">
        <v>386</v>
      </c>
      <c r="D45" s="41">
        <v>15</v>
      </c>
    </row>
    <row r="46" spans="2:4" ht="15.75">
      <c r="B46" t="s">
        <v>424</v>
      </c>
      <c r="D46" s="42"/>
    </row>
    <row r="47" spans="1:4" ht="15.75">
      <c r="A47">
        <v>33</v>
      </c>
      <c r="B47" t="s">
        <v>425</v>
      </c>
      <c r="C47" t="s">
        <v>390</v>
      </c>
      <c r="D47" s="41">
        <v>3.552</v>
      </c>
    </row>
    <row r="48" spans="1:4" ht="15.75">
      <c r="A48">
        <v>34</v>
      </c>
      <c r="B48" t="s">
        <v>426</v>
      </c>
      <c r="C48" t="s">
        <v>390</v>
      </c>
      <c r="D48" s="41">
        <v>3.552</v>
      </c>
    </row>
    <row r="49" spans="1:4" ht="15.75">
      <c r="A49">
        <v>35</v>
      </c>
      <c r="B49" t="s">
        <v>427</v>
      </c>
      <c r="C49" t="s">
        <v>428</v>
      </c>
      <c r="D49" s="41">
        <v>3.277</v>
      </c>
    </row>
    <row r="50" spans="1:4" ht="15.75">
      <c r="A50">
        <v>36</v>
      </c>
      <c r="B50" t="s">
        <v>429</v>
      </c>
      <c r="C50" t="s">
        <v>382</v>
      </c>
      <c r="D50" s="41">
        <v>0.107</v>
      </c>
    </row>
    <row r="51" spans="1:4" ht="15.75">
      <c r="A51">
        <v>37</v>
      </c>
      <c r="B51" t="s">
        <v>430</v>
      </c>
      <c r="C51" t="s">
        <v>382</v>
      </c>
      <c r="D51" s="41">
        <v>5.581</v>
      </c>
    </row>
    <row r="52" spans="1:4" ht="15.75">
      <c r="A52">
        <v>38</v>
      </c>
      <c r="B52" t="s">
        <v>431</v>
      </c>
      <c r="C52" t="s">
        <v>382</v>
      </c>
      <c r="D52" s="41">
        <v>3.605</v>
      </c>
    </row>
    <row r="53" spans="1:4" ht="15.75">
      <c r="A53">
        <v>39</v>
      </c>
      <c r="B53" t="s">
        <v>432</v>
      </c>
      <c r="C53" t="s">
        <v>390</v>
      </c>
      <c r="D53" s="41">
        <v>134.435</v>
      </c>
    </row>
    <row r="54" spans="1:4" ht="15.75">
      <c r="A54">
        <v>40</v>
      </c>
      <c r="B54" t="s">
        <v>566</v>
      </c>
      <c r="C54" t="s">
        <v>390</v>
      </c>
      <c r="D54" s="41">
        <v>154.6</v>
      </c>
    </row>
    <row r="55" spans="1:4" ht="15.75">
      <c r="A55">
        <v>41</v>
      </c>
      <c r="B55" t="s">
        <v>564</v>
      </c>
      <c r="C55" t="s">
        <v>399</v>
      </c>
      <c r="D55" s="41">
        <v>1.546</v>
      </c>
    </row>
    <row r="56" spans="1:4" ht="15.75">
      <c r="A56">
        <v>42</v>
      </c>
      <c r="B56" t="s">
        <v>572</v>
      </c>
      <c r="C56" t="s">
        <v>399</v>
      </c>
      <c r="D56" s="41">
        <v>1.81</v>
      </c>
    </row>
    <row r="57" spans="2:4" ht="15.75">
      <c r="B57" t="s">
        <v>433</v>
      </c>
      <c r="D57" s="42"/>
    </row>
    <row r="58" spans="1:4" ht="15.75">
      <c r="A58">
        <v>43</v>
      </c>
      <c r="B58" t="s">
        <v>434</v>
      </c>
      <c r="C58" t="s">
        <v>390</v>
      </c>
      <c r="D58" s="41">
        <v>3.552</v>
      </c>
    </row>
    <row r="59" spans="1:4" ht="15.75">
      <c r="A59">
        <v>44</v>
      </c>
      <c r="B59" t="s">
        <v>426</v>
      </c>
      <c r="C59" t="s">
        <v>390</v>
      </c>
      <c r="D59" s="41">
        <v>3.552</v>
      </c>
    </row>
    <row r="60" spans="1:4" ht="15.75">
      <c r="A60">
        <v>45</v>
      </c>
      <c r="B60" t="s">
        <v>435</v>
      </c>
      <c r="C60" t="s">
        <v>428</v>
      </c>
      <c r="D60" s="41">
        <v>1.876</v>
      </c>
    </row>
    <row r="61" spans="1:4" ht="15.75">
      <c r="A61">
        <v>46</v>
      </c>
      <c r="B61" t="s">
        <v>436</v>
      </c>
      <c r="C61" t="s">
        <v>382</v>
      </c>
      <c r="D61" s="41">
        <v>0.061</v>
      </c>
    </row>
    <row r="62" spans="1:4" ht="15.75">
      <c r="A62">
        <v>47</v>
      </c>
      <c r="B62" t="s">
        <v>437</v>
      </c>
      <c r="C62" t="s">
        <v>382</v>
      </c>
      <c r="D62" s="41">
        <v>2.949</v>
      </c>
    </row>
    <row r="63" spans="1:4" ht="15.75">
      <c r="A63">
        <v>48</v>
      </c>
      <c r="B63" t="s">
        <v>438</v>
      </c>
      <c r="C63" t="s">
        <v>382</v>
      </c>
      <c r="D63" s="41">
        <v>6.788</v>
      </c>
    </row>
    <row r="64" spans="1:4" ht="15.75">
      <c r="A64">
        <v>49</v>
      </c>
      <c r="B64" t="s">
        <v>439</v>
      </c>
      <c r="C64" t="s">
        <v>390</v>
      </c>
      <c r="D64" s="41">
        <v>109.474</v>
      </c>
    </row>
    <row r="65" spans="1:4" ht="15.75">
      <c r="A65">
        <v>50</v>
      </c>
      <c r="B65" t="s">
        <v>569</v>
      </c>
      <c r="C65" t="s">
        <v>390</v>
      </c>
      <c r="D65" s="41">
        <v>125.895</v>
      </c>
    </row>
    <row r="66" spans="1:4" ht="15.75">
      <c r="A66">
        <v>51</v>
      </c>
      <c r="B66" t="s">
        <v>564</v>
      </c>
      <c r="C66" t="s">
        <v>399</v>
      </c>
      <c r="D66" s="41">
        <v>1.259</v>
      </c>
    </row>
    <row r="67" spans="1:4" ht="15.75">
      <c r="A67">
        <v>52</v>
      </c>
      <c r="B67" t="s">
        <v>440</v>
      </c>
      <c r="C67" t="s">
        <v>390</v>
      </c>
      <c r="D67" s="41">
        <v>0.791</v>
      </c>
    </row>
    <row r="68" spans="1:4" ht="15.75">
      <c r="A68">
        <v>53</v>
      </c>
      <c r="B68" t="s">
        <v>559</v>
      </c>
      <c r="C68" t="s">
        <v>441</v>
      </c>
      <c r="D68" s="41">
        <v>74.8</v>
      </c>
    </row>
    <row r="69" spans="2:4" ht="15.75">
      <c r="B69" t="s">
        <v>442</v>
      </c>
      <c r="D69" s="42"/>
    </row>
    <row r="70" spans="1:4" ht="15.75">
      <c r="A70">
        <v>54</v>
      </c>
      <c r="B70" t="s">
        <v>443</v>
      </c>
      <c r="C70" t="s">
        <v>382</v>
      </c>
      <c r="D70" s="41">
        <v>11.204</v>
      </c>
    </row>
    <row r="71" spans="1:4" ht="15.75">
      <c r="A71">
        <v>55</v>
      </c>
      <c r="B71" t="s">
        <v>560</v>
      </c>
      <c r="C71" t="s">
        <v>382</v>
      </c>
      <c r="D71" s="41">
        <v>22.409</v>
      </c>
    </row>
    <row r="72" spans="1:4" ht="15.75">
      <c r="A72">
        <v>56</v>
      </c>
      <c r="B72" t="s">
        <v>444</v>
      </c>
      <c r="C72" t="s">
        <v>382</v>
      </c>
      <c r="D72" s="41">
        <v>1.027</v>
      </c>
    </row>
    <row r="73" spans="1:4" ht="15.75">
      <c r="A73">
        <v>57</v>
      </c>
      <c r="B73" t="s">
        <v>561</v>
      </c>
      <c r="C73" t="s">
        <v>390</v>
      </c>
      <c r="D73" s="41">
        <v>1.884</v>
      </c>
    </row>
    <row r="74" spans="1:4" ht="15.75">
      <c r="A74">
        <v>58</v>
      </c>
      <c r="B74" t="s">
        <v>562</v>
      </c>
      <c r="C74" t="s">
        <v>390</v>
      </c>
      <c r="D74" s="41">
        <v>2.16</v>
      </c>
    </row>
    <row r="75" spans="1:4" ht="15.75">
      <c r="A75">
        <v>59</v>
      </c>
      <c r="B75" t="s">
        <v>445</v>
      </c>
      <c r="C75" t="s">
        <v>446</v>
      </c>
      <c r="D75" s="41">
        <v>40</v>
      </c>
    </row>
    <row r="76" spans="2:4" ht="15.75">
      <c r="B76" t="s">
        <v>447</v>
      </c>
      <c r="D76" s="42"/>
    </row>
    <row r="77" spans="1:4" ht="15.75">
      <c r="A77">
        <v>60</v>
      </c>
      <c r="B77" t="s">
        <v>448</v>
      </c>
      <c r="C77" t="s">
        <v>428</v>
      </c>
      <c r="D77" s="41">
        <v>0.159</v>
      </c>
    </row>
    <row r="78" spans="1:4" ht="15.75">
      <c r="A78">
        <v>61</v>
      </c>
      <c r="B78" t="s">
        <v>449</v>
      </c>
      <c r="C78" t="s">
        <v>390</v>
      </c>
      <c r="D78" s="41">
        <v>27.36</v>
      </c>
    </row>
    <row r="79" spans="1:4" ht="15.75">
      <c r="A79">
        <v>62</v>
      </c>
      <c r="B79" t="s">
        <v>450</v>
      </c>
      <c r="C79" t="s">
        <v>382</v>
      </c>
      <c r="D79" s="41">
        <v>0.019</v>
      </c>
    </row>
    <row r="80" spans="1:4" ht="15.75">
      <c r="A80">
        <v>63</v>
      </c>
      <c r="B80" t="s">
        <v>451</v>
      </c>
      <c r="C80" t="s">
        <v>382</v>
      </c>
      <c r="D80" s="41">
        <v>1.696</v>
      </c>
    </row>
    <row r="81" spans="1:4" ht="15.75">
      <c r="A81">
        <v>64</v>
      </c>
      <c r="B81" t="s">
        <v>452</v>
      </c>
      <c r="C81" t="s">
        <v>382</v>
      </c>
      <c r="D81" s="41">
        <v>1.752</v>
      </c>
    </row>
    <row r="82" spans="1:4" ht="15.75">
      <c r="A82">
        <v>65</v>
      </c>
      <c r="B82" t="s">
        <v>453</v>
      </c>
      <c r="C82" t="s">
        <v>390</v>
      </c>
      <c r="D82" s="41">
        <v>18.834</v>
      </c>
    </row>
    <row r="83" spans="1:4" ht="15.75">
      <c r="A83">
        <v>66</v>
      </c>
      <c r="B83" t="s">
        <v>566</v>
      </c>
      <c r="C83" t="s">
        <v>390</v>
      </c>
      <c r="D83" s="41">
        <v>21.659</v>
      </c>
    </row>
    <row r="84" spans="1:4" ht="15.75">
      <c r="A84">
        <v>67</v>
      </c>
      <c r="B84" t="s">
        <v>564</v>
      </c>
      <c r="C84" t="s">
        <v>399</v>
      </c>
      <c r="D84" s="41">
        <v>0.217</v>
      </c>
    </row>
    <row r="85" spans="1:4" ht="15.75">
      <c r="A85">
        <v>68</v>
      </c>
      <c r="B85" t="s">
        <v>454</v>
      </c>
      <c r="C85" t="s">
        <v>441</v>
      </c>
      <c r="D85" s="41">
        <v>11.66</v>
      </c>
    </row>
    <row r="86" spans="1:4" s="43" customFormat="1" ht="15.75">
      <c r="A86" s="43" t="s">
        <v>455</v>
      </c>
      <c r="B86" s="43" t="s">
        <v>456</v>
      </c>
      <c r="D86" s="44"/>
    </row>
    <row r="87" spans="2:4" ht="15.75">
      <c r="B87" t="s">
        <v>457</v>
      </c>
      <c r="D87" s="42"/>
    </row>
    <row r="88" spans="1:4" ht="15.75">
      <c r="A88">
        <v>1</v>
      </c>
      <c r="B88" t="s">
        <v>458</v>
      </c>
      <c r="C88" t="s">
        <v>441</v>
      </c>
      <c r="D88" s="41">
        <v>1189.65</v>
      </c>
    </row>
    <row r="89" spans="1:4" ht="15.75">
      <c r="A89">
        <v>2</v>
      </c>
      <c r="B89" t="s">
        <v>459</v>
      </c>
      <c r="C89" t="s">
        <v>382</v>
      </c>
      <c r="D89" s="41">
        <v>8.9</v>
      </c>
    </row>
    <row r="90" spans="1:4" ht="15.75">
      <c r="A90">
        <v>3</v>
      </c>
      <c r="B90" t="s">
        <v>460</v>
      </c>
      <c r="C90" t="s">
        <v>382</v>
      </c>
      <c r="D90" s="41">
        <v>8.9</v>
      </c>
    </row>
    <row r="91" spans="1:4" ht="15.75">
      <c r="A91">
        <v>4</v>
      </c>
      <c r="B91" t="s">
        <v>461</v>
      </c>
      <c r="C91" t="s">
        <v>382</v>
      </c>
      <c r="D91" s="41">
        <v>56.711</v>
      </c>
    </row>
    <row r="92" spans="1:4" ht="15.75">
      <c r="A92">
        <v>5</v>
      </c>
      <c r="B92" t="s">
        <v>462</v>
      </c>
      <c r="C92" t="s">
        <v>382</v>
      </c>
      <c r="D92" s="41">
        <v>15.819</v>
      </c>
    </row>
    <row r="93" spans="1:4" ht="15.75">
      <c r="A93">
        <v>6</v>
      </c>
      <c r="B93" t="s">
        <v>463</v>
      </c>
      <c r="C93" t="s">
        <v>386</v>
      </c>
      <c r="D93" s="41">
        <v>7.56</v>
      </c>
    </row>
    <row r="94" spans="1:4" ht="15.75">
      <c r="A94">
        <v>7</v>
      </c>
      <c r="B94" t="s">
        <v>563</v>
      </c>
      <c r="C94" t="s">
        <v>396</v>
      </c>
      <c r="D94" s="41">
        <v>1512</v>
      </c>
    </row>
    <row r="95" spans="1:4" ht="15.75">
      <c r="A95">
        <v>8</v>
      </c>
      <c r="B95" t="s">
        <v>464</v>
      </c>
      <c r="C95" t="s">
        <v>390</v>
      </c>
      <c r="D95" s="41">
        <v>296.04</v>
      </c>
    </row>
    <row r="96" spans="1:4" ht="15.75">
      <c r="A96">
        <v>9</v>
      </c>
      <c r="B96" t="s">
        <v>566</v>
      </c>
      <c r="C96" t="s">
        <v>390</v>
      </c>
      <c r="D96" s="41">
        <v>340.446</v>
      </c>
    </row>
    <row r="97" spans="1:4" ht="15.75">
      <c r="A97">
        <v>10</v>
      </c>
      <c r="B97" t="s">
        <v>564</v>
      </c>
      <c r="C97" t="s">
        <v>399</v>
      </c>
      <c r="D97" s="41">
        <v>3.404</v>
      </c>
    </row>
    <row r="98" spans="1:4" ht="15.75">
      <c r="A98">
        <v>11</v>
      </c>
      <c r="B98" t="s">
        <v>465</v>
      </c>
      <c r="C98" t="s">
        <v>396</v>
      </c>
      <c r="D98" s="41">
        <v>84</v>
      </c>
    </row>
    <row r="99" spans="1:4" ht="15.75">
      <c r="A99">
        <v>12</v>
      </c>
      <c r="B99" t="s">
        <v>466</v>
      </c>
      <c r="C99" t="s">
        <v>384</v>
      </c>
      <c r="D99" s="41">
        <v>168</v>
      </c>
    </row>
    <row r="100" spans="1:4" ht="15.75">
      <c r="A100">
        <v>13</v>
      </c>
      <c r="B100" t="s">
        <v>467</v>
      </c>
      <c r="C100" t="s">
        <v>382</v>
      </c>
      <c r="D100" s="41">
        <v>0.967</v>
      </c>
    </row>
    <row r="101" spans="1:4" ht="15.75">
      <c r="A101">
        <v>14</v>
      </c>
      <c r="B101" t="s">
        <v>468</v>
      </c>
      <c r="C101" t="s">
        <v>469</v>
      </c>
      <c r="D101" s="41">
        <v>48</v>
      </c>
    </row>
    <row r="102" spans="1:4" ht="15.75">
      <c r="A102">
        <v>15</v>
      </c>
      <c r="B102" t="s">
        <v>470</v>
      </c>
      <c r="C102" t="s">
        <v>390</v>
      </c>
      <c r="D102" s="41">
        <v>1.44</v>
      </c>
    </row>
    <row r="103" spans="1:4" s="43" customFormat="1" ht="15.75">
      <c r="A103" s="43" t="s">
        <v>412</v>
      </c>
      <c r="B103" s="43" t="s">
        <v>471</v>
      </c>
      <c r="D103" s="44"/>
    </row>
    <row r="104" spans="1:4" ht="15.75">
      <c r="A104">
        <v>16</v>
      </c>
      <c r="B104" t="s">
        <v>473</v>
      </c>
      <c r="C104" t="s">
        <v>472</v>
      </c>
      <c r="D104" s="41">
        <v>21</v>
      </c>
    </row>
    <row r="105" spans="1:4" ht="15.75">
      <c r="A105">
        <v>17</v>
      </c>
      <c r="B105" t="s">
        <v>474</v>
      </c>
      <c r="C105" t="s">
        <v>472</v>
      </c>
      <c r="D105" s="41">
        <v>21</v>
      </c>
    </row>
    <row r="106" spans="1:4" ht="15.75">
      <c r="A106">
        <v>18</v>
      </c>
      <c r="B106" t="s">
        <v>475</v>
      </c>
      <c r="C106" t="s">
        <v>384</v>
      </c>
      <c r="D106" s="41">
        <v>441</v>
      </c>
    </row>
    <row r="107" spans="1:4" ht="15.75">
      <c r="B107" t="s">
        <v>476</v>
      </c>
      <c r="D107" s="42"/>
    </row>
    <row r="108" spans="1:4" ht="15.75">
      <c r="A108">
        <v>19</v>
      </c>
      <c r="B108" t="s">
        <v>477</v>
      </c>
      <c r="C108" t="s">
        <v>382</v>
      </c>
      <c r="D108" s="41">
        <v>0.123</v>
      </c>
    </row>
    <row r="109" spans="1:4" ht="15.75">
      <c r="A109">
        <v>20</v>
      </c>
      <c r="B109" t="s">
        <v>478</v>
      </c>
      <c r="C109" t="s">
        <v>382</v>
      </c>
      <c r="D109" s="41">
        <v>0.049</v>
      </c>
    </row>
    <row r="110" spans="1:4" ht="15.75">
      <c r="A110">
        <v>21</v>
      </c>
      <c r="B110" t="s">
        <v>479</v>
      </c>
      <c r="C110" t="s">
        <v>382</v>
      </c>
      <c r="D110" s="41">
        <v>0.049</v>
      </c>
    </row>
    <row r="111" spans="1:4" ht="15.75">
      <c r="A111">
        <v>22</v>
      </c>
      <c r="B111" t="s">
        <v>480</v>
      </c>
      <c r="C111" t="s">
        <v>390</v>
      </c>
      <c r="D111" s="41">
        <v>0.191</v>
      </c>
    </row>
    <row r="112" spans="1:4" ht="15.75">
      <c r="A112">
        <v>23</v>
      </c>
      <c r="B112" t="s">
        <v>481</v>
      </c>
      <c r="C112" t="s">
        <v>482</v>
      </c>
      <c r="D112" s="41">
        <v>21.512</v>
      </c>
    </row>
    <row r="113" spans="1:4" ht="15.75">
      <c r="A113">
        <v>24</v>
      </c>
      <c r="B113" t="s">
        <v>483</v>
      </c>
      <c r="C113" t="s">
        <v>390</v>
      </c>
      <c r="D113" s="41">
        <v>3.583</v>
      </c>
    </row>
    <row r="114" spans="1:4" ht="15.75">
      <c r="A114">
        <v>25</v>
      </c>
      <c r="B114" t="s">
        <v>484</v>
      </c>
      <c r="C114" t="s">
        <v>428</v>
      </c>
      <c r="D114" s="41">
        <v>0.336</v>
      </c>
    </row>
    <row r="115" spans="1:4" ht="15.75">
      <c r="A115">
        <v>26</v>
      </c>
      <c r="B115" t="s">
        <v>485</v>
      </c>
      <c r="C115" t="s">
        <v>382</v>
      </c>
      <c r="D115" s="41">
        <v>0.253</v>
      </c>
    </row>
    <row r="116" spans="1:4" ht="15.75">
      <c r="A116">
        <v>27</v>
      </c>
      <c r="B116" t="s">
        <v>486</v>
      </c>
      <c r="C116" t="s">
        <v>382</v>
      </c>
      <c r="D116" s="41">
        <v>18.878</v>
      </c>
    </row>
    <row r="117" spans="1:4" ht="15.75">
      <c r="A117">
        <v>28</v>
      </c>
      <c r="B117" t="s">
        <v>487</v>
      </c>
      <c r="C117" t="s">
        <v>390</v>
      </c>
      <c r="D117" s="41">
        <v>88.34</v>
      </c>
    </row>
    <row r="118" spans="1:4" ht="15.75">
      <c r="A118">
        <v>29</v>
      </c>
      <c r="B118" t="s">
        <v>566</v>
      </c>
      <c r="C118" t="s">
        <v>390</v>
      </c>
      <c r="D118" s="41">
        <v>101.591</v>
      </c>
    </row>
    <row r="119" spans="1:4" ht="15.75">
      <c r="A119">
        <v>30</v>
      </c>
      <c r="B119" t="s">
        <v>564</v>
      </c>
      <c r="C119" t="s">
        <v>399</v>
      </c>
      <c r="D119" s="41">
        <v>1.016</v>
      </c>
    </row>
    <row r="120" spans="1:4" ht="15.75">
      <c r="A120">
        <v>31</v>
      </c>
      <c r="B120" t="s">
        <v>488</v>
      </c>
      <c r="C120" t="s">
        <v>441</v>
      </c>
      <c r="D120" s="41">
        <v>378</v>
      </c>
    </row>
    <row r="121" spans="1:4" ht="15.75">
      <c r="A121">
        <v>32</v>
      </c>
      <c r="B121" t="s">
        <v>489</v>
      </c>
      <c r="C121" t="s">
        <v>441</v>
      </c>
      <c r="D121" s="41">
        <v>43.4</v>
      </c>
    </row>
    <row r="122" spans="1:4" ht="15.75">
      <c r="B122" t="s">
        <v>490</v>
      </c>
      <c r="D122" s="42"/>
    </row>
    <row r="123" spans="1:4" ht="15.75">
      <c r="A123">
        <v>35</v>
      </c>
      <c r="B123" t="s">
        <v>491</v>
      </c>
      <c r="C123" t="s">
        <v>428</v>
      </c>
      <c r="D123" s="41">
        <v>0.054</v>
      </c>
    </row>
    <row r="124" spans="1:4" ht="15.75">
      <c r="A124">
        <v>36</v>
      </c>
      <c r="B124" t="s">
        <v>492</v>
      </c>
      <c r="C124" t="s">
        <v>382</v>
      </c>
      <c r="D124" s="41">
        <v>0.246</v>
      </c>
    </row>
    <row r="125" spans="1:4" ht="15.75">
      <c r="A125">
        <v>37</v>
      </c>
      <c r="B125" t="s">
        <v>493</v>
      </c>
      <c r="C125" t="s">
        <v>390</v>
      </c>
      <c r="D125" s="41">
        <v>1.68</v>
      </c>
    </row>
    <row r="126" spans="1:4" ht="15.75">
      <c r="A126">
        <v>38</v>
      </c>
      <c r="B126" t="s">
        <v>494</v>
      </c>
      <c r="C126" t="s">
        <v>384</v>
      </c>
      <c r="D126" s="41">
        <v>14</v>
      </c>
    </row>
    <row r="127" spans="1:4" ht="15.75">
      <c r="B127" t="s">
        <v>495</v>
      </c>
      <c r="D127" s="42"/>
    </row>
    <row r="128" spans="1:4" ht="15.75">
      <c r="A128">
        <v>39</v>
      </c>
      <c r="B128" t="s">
        <v>496</v>
      </c>
      <c r="C128" t="s">
        <v>428</v>
      </c>
      <c r="D128" s="41">
        <v>0.868</v>
      </c>
    </row>
    <row r="129" spans="1:4" ht="15.75">
      <c r="A129">
        <v>40</v>
      </c>
      <c r="B129" t="s">
        <v>497</v>
      </c>
      <c r="C129" t="s">
        <v>382</v>
      </c>
      <c r="D129" s="41">
        <v>0</v>
      </c>
    </row>
    <row r="130" spans="1:4" ht="15.75">
      <c r="A130">
        <v>41</v>
      </c>
      <c r="B130" t="s">
        <v>498</v>
      </c>
      <c r="C130" t="s">
        <v>390</v>
      </c>
      <c r="D130" s="41">
        <v>8.218</v>
      </c>
    </row>
    <row r="131" spans="1:4" ht="15.75">
      <c r="A131">
        <v>42</v>
      </c>
      <c r="B131" t="s">
        <v>566</v>
      </c>
      <c r="C131" t="s">
        <v>390</v>
      </c>
      <c r="D131" s="41">
        <v>9.45</v>
      </c>
    </row>
    <row r="132" spans="1:4" ht="15.75">
      <c r="A132">
        <v>43</v>
      </c>
      <c r="B132" t="s">
        <v>565</v>
      </c>
      <c r="C132" t="s">
        <v>399</v>
      </c>
      <c r="D132" s="41">
        <v>0.095</v>
      </c>
    </row>
    <row r="133" spans="1:4" ht="15.75">
      <c r="A133">
        <v>44</v>
      </c>
      <c r="B133" t="s">
        <v>499</v>
      </c>
      <c r="C133" t="s">
        <v>441</v>
      </c>
      <c r="D133" s="41">
        <v>137.85</v>
      </c>
    </row>
    <row r="134" spans="1:4" ht="15.75">
      <c r="A134">
        <v>45</v>
      </c>
      <c r="B134" t="s">
        <v>500</v>
      </c>
      <c r="C134" t="s">
        <v>382</v>
      </c>
      <c r="D134" s="41">
        <v>2.008</v>
      </c>
    </row>
    <row r="135" spans="1:4" ht="15.75">
      <c r="A135">
        <v>46</v>
      </c>
      <c r="B135" t="s">
        <v>501</v>
      </c>
      <c r="C135" t="s">
        <v>482</v>
      </c>
      <c r="D135" s="41">
        <v>2007.84</v>
      </c>
    </row>
    <row r="136" spans="1:4" ht="15.75">
      <c r="A136">
        <v>47</v>
      </c>
      <c r="B136" t="s">
        <v>502</v>
      </c>
      <c r="C136" t="s">
        <v>396</v>
      </c>
      <c r="D136" s="41">
        <v>164</v>
      </c>
    </row>
    <row r="137" spans="1:4" ht="15.75">
      <c r="A137">
        <v>48</v>
      </c>
      <c r="B137" t="s">
        <v>503</v>
      </c>
      <c r="C137" t="s">
        <v>382</v>
      </c>
      <c r="D137" s="41">
        <v>2.008</v>
      </c>
    </row>
    <row r="138" spans="1:4" s="43" customFormat="1" ht="15.75">
      <c r="A138" s="43" t="s">
        <v>589</v>
      </c>
      <c r="B138" s="43" t="s">
        <v>287</v>
      </c>
      <c r="D138" s="44"/>
    </row>
    <row r="139" spans="1:4" ht="15.75">
      <c r="A139">
        <v>1</v>
      </c>
      <c r="B139" t="s">
        <v>592</v>
      </c>
      <c r="C139" t="s">
        <v>390</v>
      </c>
      <c r="D139" s="42">
        <v>316.55600000000004</v>
      </c>
    </row>
    <row r="140" spans="1:4" ht="15.75">
      <c r="A140">
        <v>2</v>
      </c>
      <c r="B140" t="s">
        <v>574</v>
      </c>
      <c r="C140" t="s">
        <v>399</v>
      </c>
      <c r="D140" s="41">
        <v>3.166</v>
      </c>
    </row>
    <row r="141" spans="1:4" ht="15.75">
      <c r="A141">
        <v>3</v>
      </c>
      <c r="B141" t="s">
        <v>567</v>
      </c>
      <c r="C141" t="s">
        <v>390</v>
      </c>
      <c r="D141" s="41">
        <v>635.2189999999999</v>
      </c>
    </row>
    <row r="142" spans="1:4" ht="15.75">
      <c r="A142">
        <v>4</v>
      </c>
      <c r="B142" t="s">
        <v>568</v>
      </c>
      <c r="C142" t="s">
        <v>399</v>
      </c>
      <c r="D142" s="41">
        <v>6.352</v>
      </c>
    </row>
    <row r="143" spans="1:4" ht="15.75">
      <c r="A143">
        <v>5</v>
      </c>
      <c r="B143" t="s">
        <v>507</v>
      </c>
      <c r="C143" t="s">
        <v>399</v>
      </c>
      <c r="D143" s="41">
        <v>3.43</v>
      </c>
    </row>
    <row r="144" spans="1:4" ht="15.75">
      <c r="A144">
        <v>6</v>
      </c>
      <c r="B144" t="s">
        <v>590</v>
      </c>
      <c r="C144" t="s">
        <v>399</v>
      </c>
      <c r="D144" s="41">
        <v>30.872</v>
      </c>
    </row>
    <row r="145" spans="1:4" ht="15.75">
      <c r="A145">
        <v>7</v>
      </c>
      <c r="B145" t="s">
        <v>591</v>
      </c>
      <c r="C145" t="s">
        <v>399</v>
      </c>
      <c r="D145" s="41">
        <v>3.233</v>
      </c>
    </row>
    <row r="146" spans="1:4" ht="15.75">
      <c r="A146">
        <v>8</v>
      </c>
      <c r="B146" t="s">
        <v>411</v>
      </c>
      <c r="C146" t="s">
        <v>390</v>
      </c>
      <c r="D146" s="41">
        <v>1841.166</v>
      </c>
    </row>
    <row r="147" spans="1:4" ht="15.75">
      <c r="A147">
        <v>9</v>
      </c>
      <c r="B147" t="s">
        <v>509</v>
      </c>
      <c r="C147" t="s">
        <v>390</v>
      </c>
      <c r="D147" s="41">
        <v>375.038</v>
      </c>
    </row>
    <row r="148" spans="1:4" ht="15.75">
      <c r="A148">
        <v>10</v>
      </c>
      <c r="B148" t="s">
        <v>573</v>
      </c>
      <c r="C148" t="s">
        <v>399</v>
      </c>
      <c r="D148" s="41">
        <v>33.081</v>
      </c>
    </row>
    <row r="149" spans="2:4" ht="15.75">
      <c r="B149" t="s">
        <v>510</v>
      </c>
      <c r="D149" s="42"/>
    </row>
    <row r="150" spans="1:4" ht="15.75">
      <c r="A150">
        <v>11</v>
      </c>
      <c r="B150" t="s">
        <v>511</v>
      </c>
      <c r="C150" t="s">
        <v>399</v>
      </c>
      <c r="D150" s="41">
        <v>1.939</v>
      </c>
    </row>
    <row r="151" spans="1:4" ht="15.75">
      <c r="A151">
        <v>12</v>
      </c>
      <c r="B151" t="s">
        <v>512</v>
      </c>
      <c r="C151" t="s">
        <v>428</v>
      </c>
      <c r="D151" s="41">
        <v>12.929</v>
      </c>
    </row>
    <row r="152" spans="1:4" ht="15.75">
      <c r="A152">
        <v>13</v>
      </c>
      <c r="B152" t="s">
        <v>513</v>
      </c>
      <c r="C152" t="s">
        <v>390</v>
      </c>
      <c r="D152" s="41">
        <v>258.577</v>
      </c>
    </row>
    <row r="153" spans="1:4" ht="15.75">
      <c r="A153">
        <v>14</v>
      </c>
      <c r="B153" t="s">
        <v>514</v>
      </c>
      <c r="C153" t="s">
        <v>428</v>
      </c>
      <c r="D153" s="41">
        <v>1.278</v>
      </c>
    </row>
    <row r="154" spans="1:4" ht="15.75">
      <c r="A154">
        <v>15</v>
      </c>
      <c r="B154" t="s">
        <v>515</v>
      </c>
      <c r="C154" t="s">
        <v>384</v>
      </c>
      <c r="D154" s="41">
        <v>158</v>
      </c>
    </row>
    <row r="155" spans="1:4" ht="15.75">
      <c r="A155">
        <v>16</v>
      </c>
      <c r="B155" t="s">
        <v>516</v>
      </c>
      <c r="C155" t="s">
        <v>384</v>
      </c>
      <c r="D155" s="41">
        <v>36.5</v>
      </c>
    </row>
    <row r="156" spans="1:4" ht="15.75">
      <c r="A156">
        <v>17</v>
      </c>
      <c r="B156" t="s">
        <v>517</v>
      </c>
      <c r="C156" t="s">
        <v>390</v>
      </c>
      <c r="D156" s="42"/>
    </row>
    <row r="157" spans="1:4" ht="15.75">
      <c r="B157" t="s">
        <v>518</v>
      </c>
      <c r="D157" s="42"/>
    </row>
    <row r="158" spans="1:4" ht="15.75">
      <c r="A158">
        <v>18</v>
      </c>
      <c r="B158" t="s">
        <v>519</v>
      </c>
      <c r="C158" t="s">
        <v>390</v>
      </c>
      <c r="D158" s="41">
        <v>46.132</v>
      </c>
    </row>
    <row r="159" spans="1:4" ht="15.75">
      <c r="A159">
        <v>19</v>
      </c>
      <c r="B159" t="s">
        <v>520</v>
      </c>
      <c r="C159" t="s">
        <v>390</v>
      </c>
      <c r="D159" s="41">
        <v>28.734</v>
      </c>
    </row>
    <row r="160" spans="1:4" ht="15.75">
      <c r="A160">
        <v>20</v>
      </c>
      <c r="B160" t="s">
        <v>521</v>
      </c>
      <c r="C160" t="s">
        <v>390</v>
      </c>
      <c r="D160" s="41">
        <v>19.305</v>
      </c>
    </row>
    <row r="161" spans="1:4" ht="15.75">
      <c r="A161">
        <v>21</v>
      </c>
      <c r="B161" t="s">
        <v>522</v>
      </c>
      <c r="C161" t="s">
        <v>390</v>
      </c>
      <c r="D161" s="41">
        <v>133.393</v>
      </c>
    </row>
    <row r="162" spans="1:4" ht="15.75">
      <c r="A162">
        <v>22</v>
      </c>
      <c r="B162" t="s">
        <v>523</v>
      </c>
      <c r="C162" t="s">
        <v>390</v>
      </c>
      <c r="D162" s="41">
        <v>225.276</v>
      </c>
    </row>
    <row r="163" spans="1:4" ht="15.75">
      <c r="A163">
        <v>23</v>
      </c>
      <c r="B163" t="s">
        <v>524</v>
      </c>
      <c r="C163" t="s">
        <v>428</v>
      </c>
      <c r="D163" s="41">
        <v>12.369</v>
      </c>
    </row>
    <row r="164" spans="1:4" ht="15.75">
      <c r="A164">
        <v>24</v>
      </c>
      <c r="B164" t="s">
        <v>525</v>
      </c>
      <c r="C164" t="s">
        <v>428</v>
      </c>
      <c r="D164" s="41">
        <v>4.806</v>
      </c>
    </row>
    <row r="165" spans="2:4" ht="15.75">
      <c r="B165" t="s">
        <v>526</v>
      </c>
      <c r="D165" s="42"/>
    </row>
    <row r="166" spans="1:4" ht="15.75">
      <c r="A166">
        <v>25</v>
      </c>
      <c r="B166" t="s">
        <v>575</v>
      </c>
      <c r="C166" t="s">
        <v>390</v>
      </c>
      <c r="D166" s="41">
        <v>10.64</v>
      </c>
    </row>
    <row r="167" spans="1:4" ht="15.75">
      <c r="A167">
        <v>26</v>
      </c>
      <c r="B167" t="s">
        <v>527</v>
      </c>
      <c r="C167" t="s">
        <v>390</v>
      </c>
      <c r="D167" s="41">
        <v>9.136</v>
      </c>
    </row>
    <row r="168" spans="1:4" ht="15.75">
      <c r="A168">
        <v>27</v>
      </c>
      <c r="B168" t="s">
        <v>528</v>
      </c>
      <c r="C168" t="s">
        <v>396</v>
      </c>
      <c r="D168" s="41">
        <v>4</v>
      </c>
    </row>
    <row r="169" spans="1:4" ht="15.75">
      <c r="A169">
        <v>28</v>
      </c>
      <c r="B169" t="s">
        <v>529</v>
      </c>
      <c r="C169" t="s">
        <v>396</v>
      </c>
      <c r="D169" s="41">
        <v>160</v>
      </c>
    </row>
    <row r="170" spans="1:4" ht="15.75">
      <c r="A170">
        <v>29</v>
      </c>
      <c r="B170" t="s">
        <v>530</v>
      </c>
      <c r="C170" t="s">
        <v>428</v>
      </c>
      <c r="D170" s="41">
        <v>0.6</v>
      </c>
    </row>
    <row r="171" spans="1:4" ht="15.75">
      <c r="A171">
        <v>30</v>
      </c>
      <c r="B171" t="s">
        <v>531</v>
      </c>
      <c r="C171" t="s">
        <v>382</v>
      </c>
      <c r="D171" s="41">
        <v>0.428</v>
      </c>
    </row>
    <row r="172" spans="1:4" ht="15.75">
      <c r="A172">
        <v>31</v>
      </c>
      <c r="B172" t="s">
        <v>532</v>
      </c>
      <c r="C172" t="s">
        <v>390</v>
      </c>
      <c r="D172" s="41">
        <v>3.96</v>
      </c>
    </row>
    <row r="173" spans="1:4" ht="15.75">
      <c r="A173">
        <v>32</v>
      </c>
      <c r="B173" t="s">
        <v>533</v>
      </c>
      <c r="C173" t="s">
        <v>396</v>
      </c>
      <c r="D173" s="41">
        <v>2</v>
      </c>
    </row>
    <row r="174" spans="1:4" ht="15.75">
      <c r="A174" t="s">
        <v>534</v>
      </c>
      <c r="B174" t="s">
        <v>535</v>
      </c>
      <c r="D174" s="42"/>
    </row>
    <row r="175" spans="2:4" ht="15.75">
      <c r="B175" t="s">
        <v>536</v>
      </c>
      <c r="D175" s="42"/>
    </row>
    <row r="176" spans="1:4" ht="15.75">
      <c r="A176">
        <v>1</v>
      </c>
      <c r="B176" t="s">
        <v>504</v>
      </c>
      <c r="C176" t="s">
        <v>399</v>
      </c>
      <c r="D176" s="41">
        <v>0.747</v>
      </c>
    </row>
    <row r="177" spans="1:4" ht="15.75">
      <c r="A177">
        <v>2</v>
      </c>
      <c r="B177" t="s">
        <v>505</v>
      </c>
      <c r="C177" t="s">
        <v>399</v>
      </c>
      <c r="D177" s="41">
        <v>0.747</v>
      </c>
    </row>
    <row r="178" spans="1:4" ht="15.75">
      <c r="A178">
        <v>3</v>
      </c>
      <c r="B178" t="s">
        <v>576</v>
      </c>
      <c r="C178" t="s">
        <v>399</v>
      </c>
      <c r="D178" s="41">
        <v>11.789</v>
      </c>
    </row>
    <row r="179" spans="1:4" ht="15.75">
      <c r="A179">
        <v>4</v>
      </c>
      <c r="B179" t="s">
        <v>537</v>
      </c>
      <c r="C179" t="s">
        <v>390</v>
      </c>
      <c r="D179" s="41">
        <v>1296.808</v>
      </c>
    </row>
    <row r="180" spans="1:4" ht="15.75">
      <c r="A180">
        <v>5</v>
      </c>
      <c r="B180" t="s">
        <v>573</v>
      </c>
      <c r="C180" t="s">
        <v>399</v>
      </c>
      <c r="D180" s="41">
        <v>12.968</v>
      </c>
    </row>
    <row r="181" spans="1:4" ht="15.75">
      <c r="A181">
        <v>6</v>
      </c>
      <c r="B181" t="s">
        <v>538</v>
      </c>
      <c r="C181" t="s">
        <v>399</v>
      </c>
      <c r="D181" s="41">
        <v>0.25</v>
      </c>
    </row>
    <row r="182" spans="1:4" ht="15.75">
      <c r="A182">
        <v>7</v>
      </c>
      <c r="B182" t="s">
        <v>539</v>
      </c>
      <c r="C182" t="s">
        <v>441</v>
      </c>
      <c r="D182" s="41">
        <v>250</v>
      </c>
    </row>
    <row r="183" spans="1:4" ht="15.75">
      <c r="A183">
        <v>8</v>
      </c>
      <c r="B183" t="s">
        <v>540</v>
      </c>
      <c r="C183" t="s">
        <v>399</v>
      </c>
      <c r="D183" s="41">
        <v>9.431</v>
      </c>
    </row>
    <row r="184" spans="1:4" ht="15.75">
      <c r="A184">
        <v>9</v>
      </c>
      <c r="B184" t="s">
        <v>413</v>
      </c>
      <c r="C184" t="s">
        <v>399</v>
      </c>
      <c r="D184" s="41">
        <v>0</v>
      </c>
    </row>
    <row r="185" spans="2:4" ht="15.75">
      <c r="B185" t="s">
        <v>541</v>
      </c>
      <c r="D185" s="42"/>
    </row>
    <row r="186" spans="1:4" ht="15.75">
      <c r="A186">
        <v>1</v>
      </c>
      <c r="B186" t="s">
        <v>577</v>
      </c>
      <c r="C186" t="s">
        <v>399</v>
      </c>
      <c r="D186" s="41">
        <v>0.16</v>
      </c>
    </row>
    <row r="187" spans="1:4" ht="15.75">
      <c r="A187">
        <v>2</v>
      </c>
      <c r="B187" t="s">
        <v>538</v>
      </c>
      <c r="C187" t="s">
        <v>399</v>
      </c>
      <c r="D187" s="41">
        <v>0.09</v>
      </c>
    </row>
    <row r="188" spans="1:4" ht="15.75">
      <c r="A188">
        <v>3</v>
      </c>
      <c r="B188" t="s">
        <v>542</v>
      </c>
      <c r="C188" t="s">
        <v>428</v>
      </c>
      <c r="D188" s="41">
        <v>0.094</v>
      </c>
    </row>
    <row r="189" spans="1:4" ht="15.75">
      <c r="A189">
        <v>4</v>
      </c>
      <c r="B189" t="s">
        <v>543</v>
      </c>
      <c r="C189" t="s">
        <v>382</v>
      </c>
      <c r="D189" s="41">
        <v>0.147</v>
      </c>
    </row>
    <row r="190" spans="1:4" ht="15.75">
      <c r="A190">
        <v>5</v>
      </c>
      <c r="B190" t="s">
        <v>544</v>
      </c>
      <c r="C190" t="s">
        <v>390</v>
      </c>
      <c r="D190" s="41">
        <v>2.41</v>
      </c>
    </row>
    <row r="191" spans="1:4" ht="15.75">
      <c r="A191">
        <v>6</v>
      </c>
      <c r="B191" t="s">
        <v>578</v>
      </c>
      <c r="C191" t="s">
        <v>382</v>
      </c>
      <c r="D191" s="41">
        <v>29.102</v>
      </c>
    </row>
    <row r="192" spans="1:4" ht="15.75">
      <c r="A192">
        <v>7</v>
      </c>
      <c r="B192" t="s">
        <v>243</v>
      </c>
      <c r="C192" t="s">
        <v>396</v>
      </c>
      <c r="D192" s="41">
        <v>12</v>
      </c>
    </row>
    <row r="193" spans="1:4" ht="15.75">
      <c r="A193">
        <v>8</v>
      </c>
      <c r="B193" t="s">
        <v>545</v>
      </c>
      <c r="C193" t="s">
        <v>396</v>
      </c>
      <c r="D193" s="41">
        <v>428</v>
      </c>
    </row>
    <row r="194" spans="1:4" ht="15.75">
      <c r="B194" t="s">
        <v>546</v>
      </c>
      <c r="D194" s="42"/>
    </row>
    <row r="195" spans="1:4" ht="15.75">
      <c r="A195">
        <v>1</v>
      </c>
      <c r="B195" t="s">
        <v>579</v>
      </c>
      <c r="C195" t="s">
        <v>390</v>
      </c>
      <c r="D195" s="41">
        <v>49.782000000000004</v>
      </c>
    </row>
    <row r="196" spans="1:4" ht="15.75">
      <c r="A196">
        <v>2</v>
      </c>
      <c r="B196" t="s">
        <v>506</v>
      </c>
      <c r="C196" t="s">
        <v>399</v>
      </c>
      <c r="D196" s="41">
        <v>0.498</v>
      </c>
    </row>
    <row r="197" spans="1:4" ht="15.75">
      <c r="A197">
        <v>3</v>
      </c>
      <c r="B197" t="s">
        <v>507</v>
      </c>
      <c r="C197" t="s">
        <v>399</v>
      </c>
      <c r="D197" s="41">
        <v>0.149</v>
      </c>
    </row>
    <row r="198" spans="1:4" ht="15.75">
      <c r="A198">
        <v>4</v>
      </c>
      <c r="B198" t="s">
        <v>508</v>
      </c>
      <c r="C198" t="s">
        <v>399</v>
      </c>
      <c r="D198" s="41">
        <v>1.339</v>
      </c>
    </row>
    <row r="199" spans="1:4" ht="15.75">
      <c r="A199">
        <v>5</v>
      </c>
      <c r="B199" t="s">
        <v>547</v>
      </c>
      <c r="C199" t="s">
        <v>390</v>
      </c>
      <c r="D199" s="41">
        <v>168.084</v>
      </c>
    </row>
    <row r="200" spans="1:4" ht="15.75">
      <c r="A200">
        <v>6</v>
      </c>
      <c r="B200" t="s">
        <v>580</v>
      </c>
      <c r="C200" t="s">
        <v>399</v>
      </c>
      <c r="D200" s="41">
        <v>1.681</v>
      </c>
    </row>
    <row r="201" spans="1:4" ht="15.75">
      <c r="A201">
        <v>7</v>
      </c>
      <c r="B201" t="s">
        <v>548</v>
      </c>
      <c r="C201" t="s">
        <v>399</v>
      </c>
      <c r="D201" s="41">
        <v>2.069</v>
      </c>
    </row>
    <row r="202" spans="1:4" ht="15.75">
      <c r="A202">
        <v>8</v>
      </c>
      <c r="B202" t="s">
        <v>549</v>
      </c>
      <c r="C202" t="s">
        <v>399</v>
      </c>
      <c r="D202" s="41">
        <v>1.487</v>
      </c>
    </row>
    <row r="203" spans="1:4" ht="15.75">
      <c r="A203">
        <v>9</v>
      </c>
      <c r="B203" t="s">
        <v>588</v>
      </c>
      <c r="C203" t="s">
        <v>390</v>
      </c>
      <c r="D203" s="41">
        <v>3.756</v>
      </c>
    </row>
    <row r="204" spans="1:4" ht="15.75">
      <c r="A204">
        <v>10</v>
      </c>
      <c r="B204" t="s">
        <v>581</v>
      </c>
      <c r="C204" t="s">
        <v>399</v>
      </c>
      <c r="D204" s="41">
        <v>0.338</v>
      </c>
    </row>
    <row r="205" spans="1:4" ht="15.75">
      <c r="A205">
        <v>11</v>
      </c>
      <c r="B205" t="s">
        <v>587</v>
      </c>
      <c r="C205" t="s">
        <v>399</v>
      </c>
      <c r="D205" s="41">
        <v>0.144</v>
      </c>
    </row>
    <row r="206" spans="1:4" ht="15.75">
      <c r="A206">
        <v>12</v>
      </c>
      <c r="B206" t="s">
        <v>582</v>
      </c>
      <c r="C206" t="s">
        <v>396</v>
      </c>
      <c r="D206" s="41">
        <v>14</v>
      </c>
    </row>
    <row r="207" spans="1:4" ht="15.75">
      <c r="A207">
        <v>13</v>
      </c>
      <c r="B207" t="s">
        <v>583</v>
      </c>
      <c r="C207" t="s">
        <v>396</v>
      </c>
      <c r="D207" s="41">
        <v>14</v>
      </c>
    </row>
    <row r="208" spans="1:4" ht="15.75">
      <c r="A208">
        <v>14</v>
      </c>
      <c r="B208" t="s">
        <v>584</v>
      </c>
      <c r="C208" t="s">
        <v>382</v>
      </c>
      <c r="D208" s="41">
        <v>5.254</v>
      </c>
    </row>
    <row r="209" spans="1:4" ht="15.75">
      <c r="A209">
        <v>15</v>
      </c>
      <c r="B209" t="s">
        <v>585</v>
      </c>
      <c r="C209" t="s">
        <v>382</v>
      </c>
      <c r="D209" s="41">
        <v>5.254</v>
      </c>
    </row>
    <row r="210" spans="1:4" ht="15.75">
      <c r="A210">
        <v>16</v>
      </c>
      <c r="B210" t="s">
        <v>586</v>
      </c>
      <c r="C210" t="s">
        <v>390</v>
      </c>
      <c r="D210" s="41">
        <v>11.336</v>
      </c>
    </row>
    <row r="211" spans="1:4" ht="15.75">
      <c r="A211">
        <v>17</v>
      </c>
      <c r="B211" t="s">
        <v>550</v>
      </c>
      <c r="C211" t="s">
        <v>396</v>
      </c>
      <c r="D211" s="41">
        <v>290</v>
      </c>
    </row>
    <row r="212" spans="1:4" ht="15.75">
      <c r="A212">
        <v>18</v>
      </c>
      <c r="B212" t="s">
        <v>551</v>
      </c>
      <c r="C212" t="s">
        <v>482</v>
      </c>
      <c r="D212" s="41">
        <v>20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80"/>
  <sheetViews>
    <sheetView zoomScalePageLayoutView="0" workbookViewId="0" topLeftCell="A37">
      <selection activeCell="B12" sqref="B12:B380"/>
    </sheetView>
  </sheetViews>
  <sheetFormatPr defaultColWidth="9.00390625" defaultRowHeight="15.75"/>
  <cols>
    <col min="2" max="2" width="32.75390625" style="0" customWidth="1"/>
    <col min="3" max="4" width="26.75390625" style="0" customWidth="1"/>
    <col min="6" max="6" width="20.125" style="0" customWidth="1"/>
  </cols>
  <sheetData>
    <row r="1" spans="1:4" ht="15.75">
      <c r="A1" s="8" t="s">
        <v>2</v>
      </c>
      <c r="B1" s="8" t="s">
        <v>13</v>
      </c>
      <c r="C1" s="8" t="s">
        <v>59</v>
      </c>
      <c r="D1" s="8" t="s">
        <v>60</v>
      </c>
    </row>
    <row r="2" spans="1:6" ht="47.25">
      <c r="A2" s="2">
        <v>1</v>
      </c>
      <c r="B2" s="2" t="s">
        <v>57</v>
      </c>
      <c r="C2" s="3">
        <v>113186200776</v>
      </c>
      <c r="D2" s="3">
        <v>116445182892</v>
      </c>
      <c r="F2" s="26">
        <f>D2*7.4%</f>
        <v>8616943534.008001</v>
      </c>
    </row>
    <row r="3" spans="1:6" ht="53.25" customHeight="1">
      <c r="A3" s="125" t="s">
        <v>61</v>
      </c>
      <c r="B3" s="126"/>
      <c r="C3" s="126"/>
      <c r="D3" s="127"/>
      <c r="F3" s="27">
        <f>D2+F2</f>
        <v>125062126426.008</v>
      </c>
    </row>
    <row r="4" spans="1:4" ht="31.5">
      <c r="A4" s="2">
        <v>2</v>
      </c>
      <c r="B4" s="2" t="s">
        <v>39</v>
      </c>
      <c r="C4" s="3">
        <f>'[2]TDt'!$H$18</f>
        <v>1351444000</v>
      </c>
      <c r="D4" s="3">
        <v>1365868000</v>
      </c>
    </row>
    <row r="5" spans="1:4" ht="15.75">
      <c r="A5" s="2">
        <v>3</v>
      </c>
      <c r="B5" s="2" t="s">
        <v>40</v>
      </c>
      <c r="C5" s="3">
        <f>'[2]TDt'!$H$22+'[2]TDt'!$H$23</f>
        <v>290983000</v>
      </c>
      <c r="D5" s="3">
        <f>180679000+117365000</f>
        <v>298044000</v>
      </c>
    </row>
    <row r="12" ht="15.75">
      <c r="B12" t="s">
        <v>62</v>
      </c>
    </row>
    <row r="13" ht="15.75">
      <c r="B13" t="s">
        <v>63</v>
      </c>
    </row>
    <row r="14" ht="15.75">
      <c r="B14" t="s">
        <v>64</v>
      </c>
    </row>
    <row r="15" ht="15.75">
      <c r="B15" t="s">
        <v>65</v>
      </c>
    </row>
    <row r="16" ht="15.75">
      <c r="B16" t="s">
        <v>66</v>
      </c>
    </row>
    <row r="17" ht="15.75">
      <c r="B17" t="s">
        <v>67</v>
      </c>
    </row>
    <row r="18" ht="15.75">
      <c r="B18" t="s">
        <v>68</v>
      </c>
    </row>
    <row r="19" ht="15.75">
      <c r="B19" t="s">
        <v>69</v>
      </c>
    </row>
    <row r="20" ht="15.75">
      <c r="B20" t="s">
        <v>70</v>
      </c>
    </row>
    <row r="21" ht="15.75">
      <c r="B21" t="s">
        <v>71</v>
      </c>
    </row>
    <row r="22" ht="15.75">
      <c r="B22" t="s">
        <v>72</v>
      </c>
    </row>
    <row r="23" ht="15.75">
      <c r="B23" t="s">
        <v>73</v>
      </c>
    </row>
    <row r="24" ht="15.75">
      <c r="B24" t="s">
        <v>74</v>
      </c>
    </row>
    <row r="25" ht="15.75">
      <c r="B25" t="s">
        <v>75</v>
      </c>
    </row>
    <row r="26" ht="15.75">
      <c r="B26" t="s">
        <v>76</v>
      </c>
    </row>
    <row r="27" ht="15.75">
      <c r="B27" t="s">
        <v>77</v>
      </c>
    </row>
    <row r="28" ht="15.75">
      <c r="B28" t="s">
        <v>78</v>
      </c>
    </row>
    <row r="29" ht="15.75">
      <c r="B29" t="s">
        <v>79</v>
      </c>
    </row>
    <row r="30" ht="15.75">
      <c r="B30" t="s">
        <v>80</v>
      </c>
    </row>
    <row r="31" ht="15.75">
      <c r="B31" t="s">
        <v>81</v>
      </c>
    </row>
    <row r="32" ht="15.75">
      <c r="B32" t="s">
        <v>82</v>
      </c>
    </row>
    <row r="33" ht="15.75">
      <c r="B33" t="s">
        <v>83</v>
      </c>
    </row>
    <row r="34" ht="15.75">
      <c r="B34" t="s">
        <v>84</v>
      </c>
    </row>
    <row r="35" ht="15.75">
      <c r="B35" t="s">
        <v>85</v>
      </c>
    </row>
    <row r="36" ht="15.75">
      <c r="B36" t="s">
        <v>86</v>
      </c>
    </row>
    <row r="37" ht="15.75">
      <c r="B37" t="s">
        <v>87</v>
      </c>
    </row>
    <row r="38" ht="15.75">
      <c r="B38" t="s">
        <v>88</v>
      </c>
    </row>
    <row r="39" ht="15.75">
      <c r="B39" t="s">
        <v>89</v>
      </c>
    </row>
    <row r="40" ht="15.75">
      <c r="B40" t="s">
        <v>90</v>
      </c>
    </row>
    <row r="41" ht="15.75">
      <c r="B41" t="s">
        <v>91</v>
      </c>
    </row>
    <row r="42" ht="15.75">
      <c r="B42" t="s">
        <v>92</v>
      </c>
    </row>
    <row r="43" ht="15.75">
      <c r="B43" t="s">
        <v>93</v>
      </c>
    </row>
    <row r="44" ht="15.75">
      <c r="B44" t="s">
        <v>94</v>
      </c>
    </row>
    <row r="45" ht="15.75">
      <c r="B45" t="s">
        <v>95</v>
      </c>
    </row>
    <row r="46" ht="15.75">
      <c r="B46" t="s">
        <v>96</v>
      </c>
    </row>
    <row r="47" ht="15.75">
      <c r="B47" t="s">
        <v>97</v>
      </c>
    </row>
    <row r="48" ht="15.75">
      <c r="B48" t="s">
        <v>98</v>
      </c>
    </row>
    <row r="49" ht="15.75">
      <c r="B49" t="s">
        <v>99</v>
      </c>
    </row>
    <row r="50" ht="15.75">
      <c r="B50" t="s">
        <v>100</v>
      </c>
    </row>
    <row r="51" ht="15.75">
      <c r="B51" t="s">
        <v>101</v>
      </c>
    </row>
    <row r="52" ht="15.75">
      <c r="B52" t="s">
        <v>102</v>
      </c>
    </row>
    <row r="53" ht="15.75">
      <c r="B53" t="s">
        <v>103</v>
      </c>
    </row>
    <row r="54" ht="15.75">
      <c r="B54" t="s">
        <v>104</v>
      </c>
    </row>
    <row r="55" ht="15.75">
      <c r="B55" t="s">
        <v>105</v>
      </c>
    </row>
    <row r="56" ht="15.75">
      <c r="B56" t="s">
        <v>106</v>
      </c>
    </row>
    <row r="57" ht="15.75">
      <c r="B57" t="s">
        <v>107</v>
      </c>
    </row>
    <row r="58" ht="15.75">
      <c r="B58" t="s">
        <v>108</v>
      </c>
    </row>
    <row r="59" ht="15.75">
      <c r="B59" t="s">
        <v>109</v>
      </c>
    </row>
    <row r="60" ht="15.75">
      <c r="B60" t="s">
        <v>110</v>
      </c>
    </row>
    <row r="61" ht="15.75">
      <c r="B61" t="s">
        <v>111</v>
      </c>
    </row>
    <row r="62" ht="15.75">
      <c r="B62" t="s">
        <v>112</v>
      </c>
    </row>
    <row r="63" ht="15.75">
      <c r="B63" t="s">
        <v>113</v>
      </c>
    </row>
    <row r="64" ht="15.75">
      <c r="B64" t="s">
        <v>114</v>
      </c>
    </row>
    <row r="65" ht="15.75">
      <c r="B65" t="s">
        <v>115</v>
      </c>
    </row>
    <row r="66" ht="15.75">
      <c r="B66" t="s">
        <v>116</v>
      </c>
    </row>
    <row r="67" ht="15.75">
      <c r="B67" t="s">
        <v>117</v>
      </c>
    </row>
    <row r="68" ht="15.75">
      <c r="B68" t="s">
        <v>118</v>
      </c>
    </row>
    <row r="69" ht="15.75">
      <c r="B69" t="s">
        <v>119</v>
      </c>
    </row>
    <row r="70" ht="15.75">
      <c r="B70" t="s">
        <v>120</v>
      </c>
    </row>
    <row r="71" ht="15.75">
      <c r="B71" t="s">
        <v>121</v>
      </c>
    </row>
    <row r="72" ht="15.75">
      <c r="B72" t="s">
        <v>122</v>
      </c>
    </row>
    <row r="73" ht="15.75">
      <c r="B73" t="s">
        <v>123</v>
      </c>
    </row>
    <row r="74" ht="15.75">
      <c r="B74" t="s">
        <v>124</v>
      </c>
    </row>
    <row r="75" ht="15.75">
      <c r="B75" t="s">
        <v>125</v>
      </c>
    </row>
    <row r="76" ht="15.75">
      <c r="B76" t="s">
        <v>126</v>
      </c>
    </row>
    <row r="77" ht="15.75">
      <c r="B77" t="s">
        <v>127</v>
      </c>
    </row>
    <row r="78" ht="15.75">
      <c r="B78" t="s">
        <v>128</v>
      </c>
    </row>
    <row r="79" ht="15.75">
      <c r="B79" t="s">
        <v>78</v>
      </c>
    </row>
    <row r="80" ht="15.75">
      <c r="B80" t="s">
        <v>129</v>
      </c>
    </row>
    <row r="81" ht="15.75">
      <c r="B81" t="s">
        <v>130</v>
      </c>
    </row>
    <row r="82" ht="15.75">
      <c r="B82" t="s">
        <v>131</v>
      </c>
    </row>
    <row r="83" ht="15.75">
      <c r="B83" t="s">
        <v>132</v>
      </c>
    </row>
    <row r="84" ht="15.75">
      <c r="B84" t="s">
        <v>133</v>
      </c>
    </row>
    <row r="85" ht="15.75">
      <c r="B85" t="s">
        <v>101</v>
      </c>
    </row>
    <row r="86" ht="15.75">
      <c r="B86" t="s">
        <v>134</v>
      </c>
    </row>
    <row r="87" ht="15.75">
      <c r="B87" t="s">
        <v>135</v>
      </c>
    </row>
    <row r="88" ht="15.75">
      <c r="B88" t="s">
        <v>136</v>
      </c>
    </row>
    <row r="89" ht="15.75">
      <c r="B89" t="s">
        <v>137</v>
      </c>
    </row>
    <row r="90" ht="15.75">
      <c r="B90" t="s">
        <v>138</v>
      </c>
    </row>
    <row r="91" ht="15.75">
      <c r="B91" t="s">
        <v>139</v>
      </c>
    </row>
    <row r="92" ht="15.75">
      <c r="B92" t="s">
        <v>140</v>
      </c>
    </row>
    <row r="93" ht="15.75">
      <c r="B93" t="s">
        <v>141</v>
      </c>
    </row>
    <row r="94" ht="15.75">
      <c r="B94" t="s">
        <v>142</v>
      </c>
    </row>
    <row r="95" ht="15.75">
      <c r="B95" t="s">
        <v>143</v>
      </c>
    </row>
    <row r="96" ht="15.75">
      <c r="B96" t="s">
        <v>144</v>
      </c>
    </row>
    <row r="97" ht="15.75">
      <c r="B97" t="s">
        <v>145</v>
      </c>
    </row>
    <row r="98" ht="15.75">
      <c r="B98" t="s">
        <v>146</v>
      </c>
    </row>
    <row r="99" ht="15.75">
      <c r="B99" t="s">
        <v>116</v>
      </c>
    </row>
    <row r="100" ht="15.75">
      <c r="B100" t="s">
        <v>147</v>
      </c>
    </row>
    <row r="101" ht="15.75">
      <c r="B101" t="s">
        <v>118</v>
      </c>
    </row>
    <row r="102" ht="15.75">
      <c r="B102" t="s">
        <v>148</v>
      </c>
    </row>
    <row r="103" ht="15.75">
      <c r="B103" t="s">
        <v>120</v>
      </c>
    </row>
    <row r="104" ht="15.75">
      <c r="B104" t="s">
        <v>121</v>
      </c>
    </row>
    <row r="105" ht="15.75">
      <c r="B105" t="s">
        <v>122</v>
      </c>
    </row>
    <row r="106" ht="15.75">
      <c r="B106" t="s">
        <v>149</v>
      </c>
    </row>
    <row r="107" ht="15.75">
      <c r="B107" t="s">
        <v>124</v>
      </c>
    </row>
    <row r="108" ht="15.75">
      <c r="B108" t="s">
        <v>125</v>
      </c>
    </row>
    <row r="109" ht="15.75">
      <c r="B109" t="s">
        <v>126</v>
      </c>
    </row>
    <row r="110" ht="15.75">
      <c r="B110" t="s">
        <v>150</v>
      </c>
    </row>
    <row r="111" ht="15.75">
      <c r="B111" t="s">
        <v>151</v>
      </c>
    </row>
    <row r="112" ht="15.75">
      <c r="B112" t="s">
        <v>152</v>
      </c>
    </row>
    <row r="113" ht="15.75">
      <c r="B113" t="s">
        <v>153</v>
      </c>
    </row>
    <row r="114" ht="15.75">
      <c r="B114" t="s">
        <v>65</v>
      </c>
    </row>
    <row r="115" ht="15.75">
      <c r="B115" t="s">
        <v>154</v>
      </c>
    </row>
    <row r="116" ht="15.75">
      <c r="B116" t="s">
        <v>118</v>
      </c>
    </row>
    <row r="117" ht="15.75">
      <c r="B117" t="s">
        <v>155</v>
      </c>
    </row>
    <row r="118" ht="15.75">
      <c r="B118" t="s">
        <v>156</v>
      </c>
    </row>
    <row r="119" ht="15.75">
      <c r="B119" t="s">
        <v>157</v>
      </c>
    </row>
    <row r="120" ht="15.75">
      <c r="B120" t="s">
        <v>122</v>
      </c>
    </row>
    <row r="121" ht="15.75">
      <c r="B121" t="s">
        <v>158</v>
      </c>
    </row>
    <row r="122" ht="15.75">
      <c r="B122" t="s">
        <v>159</v>
      </c>
    </row>
    <row r="123" ht="15.75">
      <c r="B123" t="s">
        <v>160</v>
      </c>
    </row>
    <row r="124" ht="15.75">
      <c r="B124" t="s">
        <v>126</v>
      </c>
    </row>
    <row r="125" ht="15.75">
      <c r="B125" t="s">
        <v>161</v>
      </c>
    </row>
    <row r="126" ht="15.75">
      <c r="B126" t="s">
        <v>162</v>
      </c>
    </row>
    <row r="127" ht="15.75">
      <c r="B127" t="s">
        <v>163</v>
      </c>
    </row>
    <row r="128" ht="15.75">
      <c r="B128" t="s">
        <v>164</v>
      </c>
    </row>
    <row r="129" ht="15.75">
      <c r="B129" t="s">
        <v>165</v>
      </c>
    </row>
    <row r="130" ht="15.75">
      <c r="B130" t="s">
        <v>166</v>
      </c>
    </row>
    <row r="131" ht="15.75">
      <c r="B131" t="s">
        <v>167</v>
      </c>
    </row>
    <row r="132" ht="15.75">
      <c r="B132" t="s">
        <v>168</v>
      </c>
    </row>
    <row r="133" ht="15.75">
      <c r="B133" t="s">
        <v>169</v>
      </c>
    </row>
    <row r="134" ht="15.75">
      <c r="B134" t="s">
        <v>170</v>
      </c>
    </row>
    <row r="135" ht="15.75">
      <c r="B135" t="s">
        <v>171</v>
      </c>
    </row>
    <row r="136" ht="15.75">
      <c r="B136" t="s">
        <v>172</v>
      </c>
    </row>
    <row r="137" ht="15.75">
      <c r="B137" t="s">
        <v>173</v>
      </c>
    </row>
    <row r="138" ht="15.75">
      <c r="B138" t="s">
        <v>163</v>
      </c>
    </row>
    <row r="139" ht="15.75">
      <c r="B139" t="s">
        <v>164</v>
      </c>
    </row>
    <row r="140" ht="15.75">
      <c r="B140" t="s">
        <v>174</v>
      </c>
    </row>
    <row r="141" ht="15.75">
      <c r="B141" t="s">
        <v>175</v>
      </c>
    </row>
    <row r="142" ht="15.75">
      <c r="B142" t="s">
        <v>176</v>
      </c>
    </row>
    <row r="143" ht="15.75">
      <c r="B143" t="s">
        <v>177</v>
      </c>
    </row>
    <row r="144" ht="15.75">
      <c r="B144" t="s">
        <v>178</v>
      </c>
    </row>
    <row r="145" ht="15.75">
      <c r="B145" t="s">
        <v>179</v>
      </c>
    </row>
    <row r="146" ht="15.75">
      <c r="B146" t="s">
        <v>168</v>
      </c>
    </row>
    <row r="147" ht="15.75">
      <c r="B147" t="s">
        <v>180</v>
      </c>
    </row>
    <row r="148" ht="15.75">
      <c r="B148" t="s">
        <v>181</v>
      </c>
    </row>
    <row r="149" ht="15.75">
      <c r="B149" t="s">
        <v>182</v>
      </c>
    </row>
    <row r="150" ht="15.75">
      <c r="B150" t="s">
        <v>69</v>
      </c>
    </row>
    <row r="151" ht="15.75">
      <c r="B151" t="s">
        <v>183</v>
      </c>
    </row>
    <row r="152" ht="15.75">
      <c r="B152" t="s">
        <v>184</v>
      </c>
    </row>
    <row r="153" ht="15.75">
      <c r="B153" t="s">
        <v>185</v>
      </c>
    </row>
    <row r="154" ht="15.75">
      <c r="B154" t="s">
        <v>71</v>
      </c>
    </row>
    <row r="155" ht="15.75">
      <c r="B155" t="s">
        <v>186</v>
      </c>
    </row>
    <row r="156" ht="15.75">
      <c r="B156" t="s">
        <v>187</v>
      </c>
    </row>
    <row r="157" ht="15.75">
      <c r="B157" t="s">
        <v>188</v>
      </c>
    </row>
    <row r="158" ht="15.75">
      <c r="B158" t="s">
        <v>189</v>
      </c>
    </row>
    <row r="159" ht="15.75">
      <c r="B159" t="s">
        <v>190</v>
      </c>
    </row>
    <row r="160" ht="15.75">
      <c r="B160" t="s">
        <v>191</v>
      </c>
    </row>
    <row r="161" ht="15.75">
      <c r="B161" t="s">
        <v>192</v>
      </c>
    </row>
    <row r="162" ht="15.75">
      <c r="B162" t="s">
        <v>193</v>
      </c>
    </row>
    <row r="163" ht="15.75">
      <c r="B163" t="s">
        <v>194</v>
      </c>
    </row>
    <row r="164" ht="15.75">
      <c r="B164" t="s">
        <v>195</v>
      </c>
    </row>
    <row r="165" ht="15.75">
      <c r="B165" t="s">
        <v>196</v>
      </c>
    </row>
    <row r="166" ht="15.75">
      <c r="B166" t="s">
        <v>197</v>
      </c>
    </row>
    <row r="167" ht="15.75">
      <c r="B167" t="s">
        <v>91</v>
      </c>
    </row>
    <row r="168" ht="15.75">
      <c r="B168" t="s">
        <v>92</v>
      </c>
    </row>
    <row r="169" ht="15.75">
      <c r="B169" t="s">
        <v>93</v>
      </c>
    </row>
    <row r="170" ht="15.75">
      <c r="B170" t="s">
        <v>198</v>
      </c>
    </row>
    <row r="171" ht="15.75">
      <c r="B171" t="s">
        <v>94</v>
      </c>
    </row>
    <row r="172" ht="15.75">
      <c r="B172" t="s">
        <v>199</v>
      </c>
    </row>
    <row r="173" ht="15.75">
      <c r="B173" t="s">
        <v>200</v>
      </c>
    </row>
    <row r="174" ht="15.75">
      <c r="B174" t="s">
        <v>96</v>
      </c>
    </row>
    <row r="175" ht="15.75">
      <c r="B175" t="s">
        <v>201</v>
      </c>
    </row>
    <row r="176" ht="15.75">
      <c r="B176" t="s">
        <v>202</v>
      </c>
    </row>
    <row r="177" ht="15.75">
      <c r="B177" t="s">
        <v>97</v>
      </c>
    </row>
    <row r="178" ht="15.75">
      <c r="B178" t="s">
        <v>98</v>
      </c>
    </row>
    <row r="179" ht="15.75">
      <c r="B179" t="s">
        <v>203</v>
      </c>
    </row>
    <row r="180" ht="15.75">
      <c r="B180" t="s">
        <v>99</v>
      </c>
    </row>
    <row r="181" ht="15.75">
      <c r="B181" t="s">
        <v>204</v>
      </c>
    </row>
    <row r="182" ht="15.75">
      <c r="B182" t="s">
        <v>100</v>
      </c>
    </row>
    <row r="183" ht="15.75">
      <c r="B183" t="s">
        <v>101</v>
      </c>
    </row>
    <row r="184" ht="15.75">
      <c r="B184" t="s">
        <v>102</v>
      </c>
    </row>
    <row r="185" ht="15.75">
      <c r="B185" t="s">
        <v>103</v>
      </c>
    </row>
    <row r="186" ht="15.75">
      <c r="B186" t="s">
        <v>104</v>
      </c>
    </row>
    <row r="187" ht="15.75">
      <c r="B187" t="s">
        <v>205</v>
      </c>
    </row>
    <row r="188" ht="15.75">
      <c r="B188" t="s">
        <v>206</v>
      </c>
    </row>
    <row r="189" ht="15.75">
      <c r="B189" t="s">
        <v>105</v>
      </c>
    </row>
    <row r="190" ht="15.75">
      <c r="B190" t="s">
        <v>106</v>
      </c>
    </row>
    <row r="191" ht="15.75">
      <c r="B191" t="s">
        <v>107</v>
      </c>
    </row>
    <row r="192" ht="15.75">
      <c r="B192" t="s">
        <v>108</v>
      </c>
    </row>
    <row r="193" ht="15.75">
      <c r="B193" t="s">
        <v>109</v>
      </c>
    </row>
    <row r="194" ht="15.75">
      <c r="B194" t="s">
        <v>110</v>
      </c>
    </row>
    <row r="195" ht="15.75">
      <c r="B195" t="s">
        <v>111</v>
      </c>
    </row>
    <row r="196" ht="15.75">
      <c r="B196" t="s">
        <v>207</v>
      </c>
    </row>
    <row r="197" ht="15.75">
      <c r="B197" t="s">
        <v>208</v>
      </c>
    </row>
    <row r="198" ht="15.75">
      <c r="B198" t="s">
        <v>209</v>
      </c>
    </row>
    <row r="199" ht="15.75">
      <c r="B199" t="s">
        <v>210</v>
      </c>
    </row>
    <row r="200" ht="15.75">
      <c r="B200" t="s">
        <v>211</v>
      </c>
    </row>
    <row r="201" ht="15.75">
      <c r="B201" t="s">
        <v>117</v>
      </c>
    </row>
    <row r="202" ht="15.75">
      <c r="B202" t="s">
        <v>212</v>
      </c>
    </row>
    <row r="203" ht="15.75">
      <c r="B203" t="s">
        <v>213</v>
      </c>
    </row>
    <row r="204" ht="15.75">
      <c r="B204" t="s">
        <v>133</v>
      </c>
    </row>
    <row r="205" ht="15.75">
      <c r="B205" t="s">
        <v>101</v>
      </c>
    </row>
    <row r="206" ht="15.75">
      <c r="B206" t="s">
        <v>214</v>
      </c>
    </row>
    <row r="207" ht="15.75">
      <c r="B207" t="s">
        <v>128</v>
      </c>
    </row>
    <row r="208" ht="15.75">
      <c r="B208" t="s">
        <v>215</v>
      </c>
    </row>
    <row r="209" ht="15.75">
      <c r="B209" t="s">
        <v>78</v>
      </c>
    </row>
    <row r="210" ht="15.75">
      <c r="B210" t="s">
        <v>216</v>
      </c>
    </row>
    <row r="211" ht="15.75">
      <c r="B211" t="s">
        <v>217</v>
      </c>
    </row>
    <row r="212" ht="15.75">
      <c r="B212" t="s">
        <v>218</v>
      </c>
    </row>
    <row r="213" ht="15.75">
      <c r="B213" t="s">
        <v>219</v>
      </c>
    </row>
    <row r="214" ht="15.75">
      <c r="B214" t="s">
        <v>133</v>
      </c>
    </row>
    <row r="215" ht="15.75">
      <c r="B215" t="s">
        <v>101</v>
      </c>
    </row>
    <row r="216" ht="15.75">
      <c r="B216" t="s">
        <v>220</v>
      </c>
    </row>
    <row r="217" ht="15.75">
      <c r="B217" t="s">
        <v>221</v>
      </c>
    </row>
    <row r="218" ht="15.75">
      <c r="B218" t="s">
        <v>222</v>
      </c>
    </row>
    <row r="219" ht="15.75">
      <c r="B219" t="s">
        <v>223</v>
      </c>
    </row>
    <row r="220" ht="15.75">
      <c r="B220" t="s">
        <v>224</v>
      </c>
    </row>
    <row r="221" ht="15.75">
      <c r="B221" t="s">
        <v>225</v>
      </c>
    </row>
    <row r="222" ht="15.75">
      <c r="B222" t="s">
        <v>226</v>
      </c>
    </row>
    <row r="223" ht="15.75">
      <c r="B223" t="s">
        <v>227</v>
      </c>
    </row>
    <row r="224" ht="15.75">
      <c r="B224" t="s">
        <v>228</v>
      </c>
    </row>
    <row r="225" ht="15.75">
      <c r="B225" t="s">
        <v>229</v>
      </c>
    </row>
    <row r="226" ht="15.75">
      <c r="B226" t="s">
        <v>120</v>
      </c>
    </row>
    <row r="227" ht="15.75">
      <c r="B227" t="s">
        <v>121</v>
      </c>
    </row>
    <row r="228" ht="15.75">
      <c r="B228" t="s">
        <v>230</v>
      </c>
    </row>
    <row r="229" ht="15.75">
      <c r="B229" t="s">
        <v>231</v>
      </c>
    </row>
    <row r="230" ht="15.75">
      <c r="B230" t="s">
        <v>232</v>
      </c>
    </row>
    <row r="231" ht="15.75">
      <c r="B231" t="s">
        <v>233</v>
      </c>
    </row>
    <row r="232" ht="15.75">
      <c r="B232" t="s">
        <v>234</v>
      </c>
    </row>
    <row r="233" ht="15.75">
      <c r="B233" t="s">
        <v>235</v>
      </c>
    </row>
    <row r="234" ht="15.75">
      <c r="B234" t="s">
        <v>236</v>
      </c>
    </row>
    <row r="235" ht="15.75">
      <c r="B235" t="s">
        <v>237</v>
      </c>
    </row>
    <row r="236" ht="15.75">
      <c r="B236" t="s">
        <v>238</v>
      </c>
    </row>
    <row r="237" ht="15.75">
      <c r="B237" t="s">
        <v>239</v>
      </c>
    </row>
    <row r="238" ht="15.75">
      <c r="B238" t="s">
        <v>240</v>
      </c>
    </row>
    <row r="239" ht="15.75">
      <c r="B239" t="s">
        <v>241</v>
      </c>
    </row>
    <row r="240" ht="15.75">
      <c r="B240" t="s">
        <v>242</v>
      </c>
    </row>
    <row r="241" ht="15.75">
      <c r="B241" t="s">
        <v>243</v>
      </c>
    </row>
    <row r="242" ht="15.75">
      <c r="B242" t="s">
        <v>244</v>
      </c>
    </row>
    <row r="243" ht="15.75">
      <c r="B243" t="s">
        <v>245</v>
      </c>
    </row>
    <row r="244" ht="15.75">
      <c r="B244" t="s">
        <v>235</v>
      </c>
    </row>
    <row r="245" ht="15.75">
      <c r="B245" t="s">
        <v>246</v>
      </c>
    </row>
    <row r="246" ht="15.75">
      <c r="B246" t="s">
        <v>247</v>
      </c>
    </row>
    <row r="247" ht="15.75">
      <c r="B247" t="s">
        <v>248</v>
      </c>
    </row>
    <row r="248" ht="15.75">
      <c r="B248" t="s">
        <v>249</v>
      </c>
    </row>
    <row r="249" ht="15.75">
      <c r="B249" t="s">
        <v>250</v>
      </c>
    </row>
    <row r="250" ht="15.75">
      <c r="B250" t="s">
        <v>251</v>
      </c>
    </row>
    <row r="251" ht="15.75">
      <c r="B251" t="s">
        <v>133</v>
      </c>
    </row>
    <row r="252" ht="15.75">
      <c r="B252" t="s">
        <v>101</v>
      </c>
    </row>
    <row r="253" ht="15.75">
      <c r="B253" t="s">
        <v>252</v>
      </c>
    </row>
    <row r="254" ht="15.75">
      <c r="B254" t="s">
        <v>253</v>
      </c>
    </row>
    <row r="255" ht="15.75">
      <c r="B255" t="s">
        <v>254</v>
      </c>
    </row>
    <row r="256" ht="15.75">
      <c r="B256" t="s">
        <v>255</v>
      </c>
    </row>
    <row r="257" ht="15.75">
      <c r="B257" t="s">
        <v>256</v>
      </c>
    </row>
    <row r="258" ht="15.75">
      <c r="B258" t="s">
        <v>257</v>
      </c>
    </row>
    <row r="259" ht="15.75">
      <c r="B259" t="s">
        <v>258</v>
      </c>
    </row>
    <row r="260" ht="15.75">
      <c r="B260" t="s">
        <v>259</v>
      </c>
    </row>
    <row r="261" ht="15.75">
      <c r="B261" t="s">
        <v>260</v>
      </c>
    </row>
    <row r="262" ht="15.75">
      <c r="B262" t="s">
        <v>261</v>
      </c>
    </row>
    <row r="263" ht="15.75">
      <c r="B263" t="s">
        <v>262</v>
      </c>
    </row>
    <row r="264" ht="15.75">
      <c r="B264" t="s">
        <v>263</v>
      </c>
    </row>
    <row r="265" ht="15.75">
      <c r="B265" t="s">
        <v>264</v>
      </c>
    </row>
    <row r="266" ht="15.75">
      <c r="B266" t="s">
        <v>265</v>
      </c>
    </row>
    <row r="267" ht="15.75">
      <c r="B267" t="s">
        <v>266</v>
      </c>
    </row>
    <row r="268" ht="15.75">
      <c r="B268" t="s">
        <v>267</v>
      </c>
    </row>
    <row r="269" ht="15.75">
      <c r="B269" t="s">
        <v>268</v>
      </c>
    </row>
    <row r="270" ht="15.75">
      <c r="B270" t="s">
        <v>269</v>
      </c>
    </row>
    <row r="271" ht="15.75">
      <c r="B271" t="s">
        <v>270</v>
      </c>
    </row>
    <row r="272" ht="15.75">
      <c r="B272" t="s">
        <v>271</v>
      </c>
    </row>
    <row r="273" ht="15.75">
      <c r="B273" t="s">
        <v>272</v>
      </c>
    </row>
    <row r="274" ht="15.75">
      <c r="B274" t="s">
        <v>273</v>
      </c>
    </row>
    <row r="275" ht="15.75">
      <c r="B275" t="s">
        <v>274</v>
      </c>
    </row>
    <row r="276" ht="15.75">
      <c r="B276" t="s">
        <v>275</v>
      </c>
    </row>
    <row r="277" ht="15.75">
      <c r="B277" t="s">
        <v>276</v>
      </c>
    </row>
    <row r="278" ht="15.75">
      <c r="B278" t="s">
        <v>277</v>
      </c>
    </row>
    <row r="279" ht="15.75">
      <c r="B279" t="s">
        <v>278</v>
      </c>
    </row>
    <row r="280" ht="15.75">
      <c r="B280" t="s">
        <v>279</v>
      </c>
    </row>
    <row r="281" ht="15.75">
      <c r="B281" t="s">
        <v>280</v>
      </c>
    </row>
    <row r="282" ht="15.75">
      <c r="B282" t="s">
        <v>281</v>
      </c>
    </row>
    <row r="283" ht="15.75">
      <c r="B283" t="s">
        <v>282</v>
      </c>
    </row>
    <row r="284" ht="15.75">
      <c r="B284" t="s">
        <v>283</v>
      </c>
    </row>
    <row r="285" ht="15.75">
      <c r="B285" t="s">
        <v>284</v>
      </c>
    </row>
    <row r="286" ht="15.75">
      <c r="B286" t="s">
        <v>285</v>
      </c>
    </row>
    <row r="287" ht="15.75">
      <c r="B287" t="s">
        <v>286</v>
      </c>
    </row>
    <row r="288" ht="15.75">
      <c r="B288" t="s">
        <v>287</v>
      </c>
    </row>
    <row r="289" ht="15.75">
      <c r="B289" t="s">
        <v>288</v>
      </c>
    </row>
    <row r="290" ht="15.75">
      <c r="B290" t="s">
        <v>289</v>
      </c>
    </row>
    <row r="291" ht="15.75">
      <c r="B291" t="s">
        <v>290</v>
      </c>
    </row>
    <row r="292" ht="15.75">
      <c r="B292" t="s">
        <v>291</v>
      </c>
    </row>
    <row r="293" ht="15.75">
      <c r="B293" t="s">
        <v>292</v>
      </c>
    </row>
    <row r="294" ht="15.75">
      <c r="B294" t="s">
        <v>293</v>
      </c>
    </row>
    <row r="295" ht="15.75">
      <c r="B295" t="s">
        <v>294</v>
      </c>
    </row>
    <row r="296" ht="15.75">
      <c r="B296" t="s">
        <v>295</v>
      </c>
    </row>
    <row r="297" ht="15.75">
      <c r="B297" t="s">
        <v>296</v>
      </c>
    </row>
    <row r="298" ht="15.75">
      <c r="B298" t="s">
        <v>297</v>
      </c>
    </row>
    <row r="299" ht="15.75">
      <c r="B299" t="s">
        <v>298</v>
      </c>
    </row>
    <row r="300" ht="15.75">
      <c r="B300" t="s">
        <v>299</v>
      </c>
    </row>
    <row r="301" ht="15.75">
      <c r="B301" t="s">
        <v>300</v>
      </c>
    </row>
    <row r="302" ht="15.75">
      <c r="B302" t="s">
        <v>226</v>
      </c>
    </row>
    <row r="303" ht="15.75">
      <c r="B303" t="s">
        <v>301</v>
      </c>
    </row>
    <row r="304" ht="15.75">
      <c r="B304" t="s">
        <v>302</v>
      </c>
    </row>
    <row r="305" ht="15.75">
      <c r="B305" t="s">
        <v>303</v>
      </c>
    </row>
    <row r="306" ht="15.75">
      <c r="B306" t="s">
        <v>304</v>
      </c>
    </row>
    <row r="307" ht="15.75">
      <c r="B307" t="s">
        <v>305</v>
      </c>
    </row>
    <row r="308" ht="15.75">
      <c r="B308" t="s">
        <v>114</v>
      </c>
    </row>
    <row r="309" ht="15.75">
      <c r="B309" t="s">
        <v>146</v>
      </c>
    </row>
    <row r="310" ht="15.75">
      <c r="B310" t="s">
        <v>306</v>
      </c>
    </row>
    <row r="311" ht="15.75">
      <c r="B311" t="s">
        <v>76</v>
      </c>
    </row>
    <row r="312" ht="15.75">
      <c r="B312" t="s">
        <v>307</v>
      </c>
    </row>
    <row r="313" ht="15.75">
      <c r="B313" t="s">
        <v>308</v>
      </c>
    </row>
    <row r="314" ht="15.75">
      <c r="B314" t="s">
        <v>309</v>
      </c>
    </row>
    <row r="315" ht="15.75">
      <c r="B315" t="s">
        <v>310</v>
      </c>
    </row>
    <row r="316" ht="15.75">
      <c r="B316" t="s">
        <v>311</v>
      </c>
    </row>
    <row r="317" ht="15.75">
      <c r="B317" t="s">
        <v>312</v>
      </c>
    </row>
    <row r="318" ht="15.75">
      <c r="B318" t="s">
        <v>313</v>
      </c>
    </row>
    <row r="319" ht="15.75">
      <c r="B319" t="s">
        <v>118</v>
      </c>
    </row>
    <row r="320" ht="15.75">
      <c r="B320" t="s">
        <v>290</v>
      </c>
    </row>
    <row r="321" ht="15.75">
      <c r="B321" t="s">
        <v>314</v>
      </c>
    </row>
    <row r="322" ht="15.75">
      <c r="B322" t="s">
        <v>124</v>
      </c>
    </row>
    <row r="323" ht="15.75">
      <c r="B323" t="s">
        <v>125</v>
      </c>
    </row>
    <row r="324" ht="15.75">
      <c r="B324" t="s">
        <v>315</v>
      </c>
    </row>
    <row r="325" ht="15.75">
      <c r="B325" t="s">
        <v>295</v>
      </c>
    </row>
    <row r="326" ht="15.75">
      <c r="B326" t="s">
        <v>296</v>
      </c>
    </row>
    <row r="327" ht="15.75">
      <c r="B327" t="s">
        <v>297</v>
      </c>
    </row>
    <row r="328" ht="15.75">
      <c r="B328" t="s">
        <v>298</v>
      </c>
    </row>
    <row r="329" ht="15.75">
      <c r="B329" t="s">
        <v>299</v>
      </c>
    </row>
    <row r="330" ht="15.75">
      <c r="B330" t="s">
        <v>300</v>
      </c>
    </row>
    <row r="331" ht="15.75">
      <c r="B331" t="s">
        <v>226</v>
      </c>
    </row>
    <row r="332" ht="15.75">
      <c r="B332" t="s">
        <v>301</v>
      </c>
    </row>
    <row r="333" ht="15.75">
      <c r="B333" t="s">
        <v>302</v>
      </c>
    </row>
    <row r="334" ht="15.75">
      <c r="B334" t="s">
        <v>316</v>
      </c>
    </row>
    <row r="335" ht="15.75">
      <c r="B335" t="s">
        <v>303</v>
      </c>
    </row>
    <row r="336" ht="15.75">
      <c r="B336" t="s">
        <v>304</v>
      </c>
    </row>
    <row r="337" ht="15.75">
      <c r="B337" t="s">
        <v>305</v>
      </c>
    </row>
    <row r="338" ht="15.75">
      <c r="B338" t="s">
        <v>114</v>
      </c>
    </row>
    <row r="339" ht="15.75">
      <c r="B339" t="s">
        <v>146</v>
      </c>
    </row>
    <row r="340" ht="15.75">
      <c r="B340" t="s">
        <v>306</v>
      </c>
    </row>
    <row r="341" ht="15.75">
      <c r="B341" t="s">
        <v>76</v>
      </c>
    </row>
    <row r="342" ht="15.75">
      <c r="B342" t="s">
        <v>317</v>
      </c>
    </row>
    <row r="343" ht="15.75">
      <c r="B343" t="s">
        <v>318</v>
      </c>
    </row>
    <row r="344" ht="15.75">
      <c r="B344" t="s">
        <v>309</v>
      </c>
    </row>
    <row r="345" ht="15.75">
      <c r="B345" t="s">
        <v>310</v>
      </c>
    </row>
    <row r="346" ht="15.75">
      <c r="B346" t="s">
        <v>311</v>
      </c>
    </row>
    <row r="347" ht="15.75">
      <c r="B347" t="s">
        <v>312</v>
      </c>
    </row>
    <row r="348" ht="15.75">
      <c r="B348" t="s">
        <v>316</v>
      </c>
    </row>
    <row r="349" ht="15.75">
      <c r="B349" t="s">
        <v>319</v>
      </c>
    </row>
    <row r="350" ht="15.75">
      <c r="B350" t="s">
        <v>320</v>
      </c>
    </row>
    <row r="351" ht="15.75">
      <c r="B351" t="s">
        <v>321</v>
      </c>
    </row>
    <row r="352" ht="15.75">
      <c r="B352" t="s">
        <v>306</v>
      </c>
    </row>
    <row r="353" ht="15.75">
      <c r="B353" t="s">
        <v>322</v>
      </c>
    </row>
    <row r="354" ht="15.75">
      <c r="B354" t="s">
        <v>323</v>
      </c>
    </row>
    <row r="355" ht="15.75">
      <c r="B355" t="s">
        <v>324</v>
      </c>
    </row>
    <row r="356" ht="15.75">
      <c r="B356" t="s">
        <v>325</v>
      </c>
    </row>
    <row r="357" ht="15.75">
      <c r="B357" t="s">
        <v>326</v>
      </c>
    </row>
    <row r="358" ht="15.75">
      <c r="B358" t="s">
        <v>327</v>
      </c>
    </row>
    <row r="359" ht="15.75">
      <c r="B359" t="s">
        <v>328</v>
      </c>
    </row>
    <row r="360" ht="15.75">
      <c r="B360" t="s">
        <v>329</v>
      </c>
    </row>
    <row r="361" ht="15.75">
      <c r="B361" t="s">
        <v>330</v>
      </c>
    </row>
    <row r="362" ht="15.75">
      <c r="B362" t="s">
        <v>331</v>
      </c>
    </row>
    <row r="363" ht="15.75">
      <c r="B363" t="s">
        <v>332</v>
      </c>
    </row>
    <row r="364" ht="15.75">
      <c r="B364" t="s">
        <v>333</v>
      </c>
    </row>
    <row r="365" ht="15.75">
      <c r="B365" t="s">
        <v>334</v>
      </c>
    </row>
    <row r="366" ht="15.75">
      <c r="B366" t="s">
        <v>335</v>
      </c>
    </row>
    <row r="367" ht="15.75">
      <c r="B367" t="s">
        <v>336</v>
      </c>
    </row>
    <row r="368" ht="15.75">
      <c r="B368" t="s">
        <v>337</v>
      </c>
    </row>
    <row r="369" ht="15.75">
      <c r="B369" t="s">
        <v>338</v>
      </c>
    </row>
    <row r="370" ht="15.75">
      <c r="B370" t="s">
        <v>339</v>
      </c>
    </row>
    <row r="371" ht="15.75">
      <c r="B371" t="s">
        <v>340</v>
      </c>
    </row>
    <row r="372" ht="15.75">
      <c r="B372" t="s">
        <v>341</v>
      </c>
    </row>
    <row r="373" ht="15.75">
      <c r="B373" t="s">
        <v>342</v>
      </c>
    </row>
    <row r="374" ht="15.75">
      <c r="B374" t="s">
        <v>343</v>
      </c>
    </row>
    <row r="375" ht="15.75">
      <c r="B375" t="s">
        <v>344</v>
      </c>
    </row>
    <row r="376" ht="15.75">
      <c r="B376" t="s">
        <v>345</v>
      </c>
    </row>
    <row r="377" ht="15.75">
      <c r="B377" t="s">
        <v>346</v>
      </c>
    </row>
    <row r="378" ht="15.75">
      <c r="B378" t="s">
        <v>347</v>
      </c>
    </row>
    <row r="379" ht="15.75">
      <c r="B379" t="s">
        <v>348</v>
      </c>
    </row>
    <row r="380" ht="15.75">
      <c r="B380" t="s">
        <v>349</v>
      </c>
    </row>
  </sheetData>
  <sheetProtection/>
  <mergeCells count="1">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Phu Phong - TT Huong Khe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 Nhat Computers</dc:creator>
  <cp:keywords/>
  <dc:description/>
  <cp:lastModifiedBy>Admin</cp:lastModifiedBy>
  <cp:lastPrinted>2020-09-21T04:26:03Z</cp:lastPrinted>
  <dcterms:created xsi:type="dcterms:W3CDTF">2016-03-15T07:23:40Z</dcterms:created>
  <dcterms:modified xsi:type="dcterms:W3CDTF">2020-09-22T01:25:08Z</dcterms:modified>
  <cp:category/>
  <cp:version/>
  <cp:contentType/>
  <cp:contentStatus/>
</cp:coreProperties>
</file>