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5"/>
  </bookViews>
  <sheets>
    <sheet name="BS 01" sheetId="1" r:id="rId1"/>
    <sheet name="BS 02" sheetId="2" r:id="rId2"/>
    <sheet name="BS 03" sheetId="3" r:id="rId3"/>
    <sheet name="BS3a" sheetId="4" r:id="rId4"/>
    <sheet name="BS 04" sheetId="5" r:id="rId5"/>
    <sheet name="BS 05" sheetId="6" r:id="rId6"/>
  </sheets>
  <externalReferences>
    <externalReference r:id="rId9"/>
  </externalReferences>
  <definedNames>
    <definedName name="ad">#REF!</definedName>
    <definedName name="_xlnm.Print_Titles" localSheetId="0">'BS 01'!$5:$6</definedName>
    <definedName name="_xlnm.Print_Titles" localSheetId="1">'BS 02'!$5:$6</definedName>
  </definedNames>
  <calcPr fullCalcOnLoad="1"/>
</workbook>
</file>

<file path=xl/sharedStrings.xml><?xml version="1.0" encoding="utf-8"?>
<sst xmlns="http://schemas.openxmlformats.org/spreadsheetml/2006/main" count="363" uniqueCount="223">
  <si>
    <t>TT</t>
  </si>
  <si>
    <t>Nội dung</t>
  </si>
  <si>
    <t>Dự toán HĐND huyện giao</t>
  </si>
  <si>
    <t>Phân chia các cấp ngân sách</t>
  </si>
  <si>
    <t>NS cấp huyện</t>
  </si>
  <si>
    <t>NS cấp xã</t>
  </si>
  <si>
    <t>A</t>
  </si>
  <si>
    <t>Tổng thu cân đối NSNN</t>
  </si>
  <si>
    <t>Thu Quốc doanh</t>
  </si>
  <si>
    <t>Thu Ngoài Quốc doanh</t>
  </si>
  <si>
    <t>Thuế thu nhập cá nhân</t>
  </si>
  <si>
    <t>Lệ phí trước bạ</t>
  </si>
  <si>
    <t>Phí, lệ phí</t>
  </si>
  <si>
    <t>Thuế phi nông nghiệp</t>
  </si>
  <si>
    <t>Thuê đất</t>
  </si>
  <si>
    <t>Tiền sử dụng đất</t>
  </si>
  <si>
    <t>Các dự án đặc thù</t>
  </si>
  <si>
    <t>(Chi tiết số giao thu từng dự án)</t>
  </si>
  <si>
    <t>Tiền sử dụng đất (còn lại)</t>
  </si>
  <si>
    <t xml:space="preserve">Thu khác ngân sách </t>
  </si>
  <si>
    <t xml:space="preserve"> -</t>
  </si>
  <si>
    <t>Thu phạt ATGT</t>
  </si>
  <si>
    <t>Thu khác còn lại</t>
  </si>
  <si>
    <t>Thu tại xã</t>
  </si>
  <si>
    <t>B</t>
  </si>
  <si>
    <t>Các khoản thu được để lại chi quản lý qua NSNN</t>
  </si>
  <si>
    <t>C</t>
  </si>
  <si>
    <t>Thu chuyển giao ngân sách</t>
  </si>
  <si>
    <t>Thu bổ sung từ NS cấp trên</t>
  </si>
  <si>
    <t>Thu bổ sung cân đối NS</t>
  </si>
  <si>
    <t>Thu bổ sung có mục tiêu</t>
  </si>
  <si>
    <t>Thu NS cấp dưới nộp lên</t>
  </si>
  <si>
    <t>Tổng cộng</t>
  </si>
  <si>
    <t>Trong đó</t>
  </si>
  <si>
    <t>Chi cân đối ngân sách</t>
  </si>
  <si>
    <t>I</t>
  </si>
  <si>
    <t>Chi đầu tư phát triển</t>
  </si>
  <si>
    <t>Trong đó:</t>
  </si>
  <si>
    <t>II</t>
  </si>
  <si>
    <t>Chi thường xuyên</t>
  </si>
  <si>
    <t>Chi sự nghiệp giáo dục và đào tạo</t>
  </si>
  <si>
    <t>Sự nghiệp giáo dục</t>
  </si>
  <si>
    <t>Sự nghiệp đào tạo</t>
  </si>
  <si>
    <t>Chi sự nghiệp y tế</t>
  </si>
  <si>
    <t>Chi sự nghiệp khoa học và công nghệ</t>
  </si>
  <si>
    <t>Chi sự nghiệp văn hóa</t>
  </si>
  <si>
    <t>Chi sự nghiệp thể dục thể thao</t>
  </si>
  <si>
    <t>Chi sự nghiệp đảm bảo xã hội</t>
  </si>
  <si>
    <t>Chi quản lý hành chính</t>
  </si>
  <si>
    <t>Chi An ninh - Quốc phòng</t>
  </si>
  <si>
    <t>Hoạt động An ninh</t>
  </si>
  <si>
    <t>Chi khác ngân sách</t>
  </si>
  <si>
    <t>III</t>
  </si>
  <si>
    <t xml:space="preserve">Chi tạo nguồn thực hiện CCTL theo quy định </t>
  </si>
  <si>
    <t>IV</t>
  </si>
  <si>
    <t>Dự phòng ngân sách</t>
  </si>
  <si>
    <t>Các khoản chi được quản lý qua NSNN</t>
  </si>
  <si>
    <t>Chi chuyển giao các cấp ngân sách</t>
  </si>
  <si>
    <t>Chi bổ sung cho NS cấp xã</t>
  </si>
  <si>
    <t>Chi bổ sung cân đối ngân sách</t>
  </si>
  <si>
    <t>Chi bổ sung có mục tiêu</t>
  </si>
  <si>
    <t>Chi nộp ngân sách cấp trên</t>
  </si>
  <si>
    <t>Hỗ trợ trụ sở xã</t>
  </si>
  <si>
    <t>Duy tu bão dưỡng</t>
  </si>
  <si>
    <t xml:space="preserve">Cộng </t>
  </si>
  <si>
    <t>Biểu 03</t>
  </si>
  <si>
    <t>Ghi chú</t>
  </si>
  <si>
    <t>Hoạt động Quốc phòng, trong đó</t>
  </si>
  <si>
    <t xml:space="preserve"> + Số đã phân bổ cho DQTV</t>
  </si>
  <si>
    <t>9.1</t>
  </si>
  <si>
    <t>9.2</t>
  </si>
  <si>
    <t>-</t>
  </si>
  <si>
    <t>ĐVT: Triệu đồng</t>
  </si>
  <si>
    <t>Dự toán giao (theo NQ HĐND cấp huyện)</t>
  </si>
  <si>
    <t>Hỗ trợ xây dựng Nông thôn mới</t>
  </si>
  <si>
    <t>PHÒNG TÀI CHÍNH - KẾ HOẠCH</t>
  </si>
  <si>
    <t>Cộng</t>
  </si>
  <si>
    <t>PHÒNG TÀI CHÍNH- KẾ HOẠCH</t>
  </si>
  <si>
    <t>ỦY BAN NHÂN DÂN</t>
  </si>
  <si>
    <t>NỘI DUNG</t>
  </si>
  <si>
    <t xml:space="preserve"> PHÒNG TÀI CHÍNH - KẾ HOẠCH</t>
  </si>
  <si>
    <t xml:space="preserve">T.M ỦY BAN NHÂN DÂN HUYỆN </t>
  </si>
  <si>
    <t>CHỦ TỊCH</t>
  </si>
  <si>
    <t>Dự toán UBND tỉnh giao</t>
  </si>
  <si>
    <t>SỰ NGHIỆP GIÁO DỤC</t>
  </si>
  <si>
    <t>Vốn xây dựng cơ bản</t>
  </si>
  <si>
    <t xml:space="preserve"> KP đầu tư hạ tầng sản xuất, CN tập trung</t>
  </si>
  <si>
    <t>V</t>
  </si>
  <si>
    <t xml:space="preserve"> Chương trình MTQG về Y tế</t>
  </si>
  <si>
    <t xml:space="preserve"> Chương trình MTQG về giảm nghèo</t>
  </si>
  <si>
    <t xml:space="preserve"> Chương trình MTQG về lao động việc làm</t>
  </si>
  <si>
    <t>Biểu 01</t>
  </si>
  <si>
    <t>Nguồn điền đất huyện được hưởng</t>
  </si>
  <si>
    <t>Ngân sách tỉnh bố trí</t>
  </si>
  <si>
    <t>Bố trí trả tiền vay vốn ưu đãi Bộ Tài chính</t>
  </si>
  <si>
    <t>Chi đầu tư phát triển khác (nếu có)</t>
  </si>
  <si>
    <t xml:space="preserve"> ĐVT: Triệu đồng</t>
  </si>
  <si>
    <t xml:space="preserve"> Biểu 02</t>
  </si>
  <si>
    <t xml:space="preserve"> Đơn vị: triệu đồng</t>
  </si>
  <si>
    <t xml:space="preserve">Còn lại chưa giải ngân </t>
  </si>
  <si>
    <t xml:space="preserve">Theo Đề án PT quỹ đất </t>
  </si>
  <si>
    <t>Chi sự nghiệp môi trường, xử lý rác thải…</t>
  </si>
  <si>
    <t>Kinh phí BHYT người nghèo, CCCB, TNXP</t>
  </si>
  <si>
    <t>CHÍNH SÁCH NÔNG THÔN MỚI</t>
  </si>
  <si>
    <t>CHÍNH SÁCH ĐẢM BẢO XÃ HỘI</t>
  </si>
  <si>
    <t>KP HỖ TRỢ ĐẤY NHANH CÁC DỰ ÁN</t>
  </si>
  <si>
    <t>VII</t>
  </si>
  <si>
    <t xml:space="preserve">KP BS có mục tiêu đã  giải ngân 6 tháng </t>
  </si>
  <si>
    <t>6=1+2+3-4-5</t>
  </si>
  <si>
    <t>STT</t>
  </si>
  <si>
    <t>Đơn vị</t>
  </si>
  <si>
    <t>Kế hoạch huyện giao (km)</t>
  </si>
  <si>
    <t>Kết quả thực hiện</t>
  </si>
  <si>
    <t>Xi măng</t>
  </si>
  <si>
    <t>GTNT</t>
  </si>
  <si>
    <t>Rãnh thoát nước</t>
  </si>
  <si>
    <t>KMNĐ</t>
  </si>
  <si>
    <t>Phục hồi, nâng cấp mặt đường</t>
  </si>
  <si>
    <t>Chiều dài (km)</t>
  </si>
  <si>
    <t>KQ thực hiện so với 
KH huyện giao (%)</t>
  </si>
  <si>
    <t>KH huyện giao (tấn)</t>
  </si>
  <si>
    <t>Khối lượng xi măng giao nhận (tấn)</t>
  </si>
  <si>
    <t>Tỷ lệ giao nhận so với KH tỉnh giao (%)</t>
  </si>
  <si>
    <t>Rãnh</t>
  </si>
  <si>
    <t>Phục hồi, nâng cấp</t>
  </si>
  <si>
    <t>9=5/1 (%)</t>
  </si>
  <si>
    <t>10=6/2 (%)</t>
  </si>
  <si>
    <t>11=7/3 (%)</t>
  </si>
  <si>
    <t>12=8/4(%)</t>
  </si>
  <si>
    <t>12=11/10 (%)</t>
  </si>
  <si>
    <t>Toàn huyện</t>
  </si>
  <si>
    <t>Kinh phí đã phân bổ</t>
  </si>
  <si>
    <t>Kinh phí chưa phân bổ</t>
  </si>
  <si>
    <t>Lý do</t>
  </si>
  <si>
    <t>Biểu 03a</t>
  </si>
  <si>
    <t>TỔNG HỢP THỰC HIỆN DỰ TOÁN THU NSNN 6 THÁNG ĐẦU NĂM 2022</t>
  </si>
  <si>
    <t xml:space="preserve">Thực hiện 6 tháng đầu năm </t>
  </si>
  <si>
    <t>TỔNG HỢP THỰC HIỆN DỰ TOÁN CHI NSNN 6 THÁNG ĐẦU NĂM 2022</t>
  </si>
  <si>
    <t>Thực hiện 6 tháng đầu năm 2022</t>
  </si>
  <si>
    <t>Trả nợ xi măng năm 2021 (nếu có)</t>
  </si>
  <si>
    <t>Bố trí KP đối ứng xi măng năm 2022</t>
  </si>
  <si>
    <t>BÁO CÁO TIẾN ĐỘ GIẢI NGÂN NGUỒN VỐN
 CHƯƠNG TRÌNH MỤC TIÊU 6 THÁNG ĐẦU NĂM 2022</t>
  </si>
  <si>
    <t>KP giao dự toán đầu năm 2022</t>
  </si>
  <si>
    <t>KP bổ sung mục tiêu trong năm 2022</t>
  </si>
  <si>
    <t>KP đã phân bổ  6 tháng đầu năm 2022</t>
  </si>
  <si>
    <t>Tiền điện hộ nghèo, hộ BTXH 2022</t>
  </si>
  <si>
    <t>Kinh phí đảm bảo xã hội theo NĐ 20/NĐ-CP</t>
  </si>
  <si>
    <t>KẾT QUẢ THỰC HIỆN CƠ CHẾ HỖ TRỢ XI MĂNG NĂM LÀM ĐƯỜNG GIAO THÔNG, 
RÃNH THOÁT NƯỚC VÀ KÊNH MƯƠNG NỘI ĐỒNG 6 THÁNG ĐẦU NĂM 2022</t>
  </si>
  <si>
    <r>
      <t>Tổng thu NSNN trên địa bàn</t>
    </r>
    <r>
      <rPr>
        <sz val="12"/>
        <rFont val="Times New Roman"/>
        <family val="1"/>
      </rPr>
      <t xml:space="preserve"> (theo phân cấp của tỉnh)</t>
    </r>
  </si>
  <si>
    <r>
      <t xml:space="preserve">So sánh </t>
    </r>
    <r>
      <rPr>
        <b/>
        <sz val="12"/>
        <color indexed="10"/>
        <rFont val="Times New Roman"/>
        <family val="1"/>
      </rPr>
      <t>tỷ lệ (%) giữa TH 6 tháng/NQ</t>
    </r>
    <r>
      <rPr>
        <b/>
        <sz val="12"/>
        <rFont val="Times New Roman"/>
        <family val="1"/>
      </rPr>
      <t xml:space="preserve"> HĐND tỉnh giao</t>
    </r>
  </si>
  <si>
    <r>
      <t>Theo NQ s</t>
    </r>
    <r>
      <rPr>
        <sz val="12"/>
        <color indexed="10"/>
        <rFont val="Times New Roman"/>
        <family val="1"/>
      </rPr>
      <t>ố</t>
    </r>
    <r>
      <rPr>
        <sz val="12"/>
        <rFont val="Times New Roman"/>
        <family val="1"/>
      </rPr>
      <t xml:space="preserve"> 41/2021/NQ-HĐND tỉnh</t>
    </r>
  </si>
  <si>
    <r>
      <t xml:space="preserve">Tỷ lệ % TH 6 tháng/DT HĐND huyện </t>
    </r>
    <r>
      <rPr>
        <sz val="12"/>
        <color indexed="10"/>
        <rFont val="Times New Roman"/>
        <family val="1"/>
      </rPr>
      <t>giao</t>
    </r>
  </si>
  <si>
    <t>Chi sự nghiệp kinh tế, trong đó:</t>
  </si>
  <si>
    <t>Chi hỗ trợ sản phẩm dịch vụ công ích thủy lợi (NĐ 96/2018)</t>
  </si>
  <si>
    <t>Chi thực hiện chính sách NN NT (NQ: 123/2018; 51/2021)</t>
  </si>
  <si>
    <t>Chi thực hiện chính sách NTM (NQ: 123/2018, 44/2021)</t>
  </si>
  <si>
    <t>Chi thực hiện chính sách bảo vệ, phát triển đất trồng lúa (NĐ: 35/2015, 62/2019)</t>
  </si>
  <si>
    <t>Kính phí dư 2021 chuyển qua</t>
  </si>
  <si>
    <t>Chi từ nguồn vốn đầu tư</t>
  </si>
  <si>
    <t>Chi từ nguồn vốn sự nghiệp</t>
  </si>
  <si>
    <t>CHÍNH SÁCH NÔNG NGHIỆP, SỰ NGHIỆP KINH TẾ</t>
  </si>
  <si>
    <t>Chi thực hiện chính sách NNNT (Chính sách theo NQ của HĐND cấp huyện)</t>
  </si>
  <si>
    <t xml:space="preserve">Chương trình MTQG (DA PTSX, đào tạo cán bộ, duy tu bão dưỡng, KP chỉ đạo) </t>
  </si>
  <si>
    <t>NHÓM CHÍNH SÁCH COVID 19</t>
  </si>
  <si>
    <t>VIII</t>
  </si>
  <si>
    <t>Kinh phí NĐ 81/2021/NĐ-CP( miễn giảm học phí, CPHT)</t>
  </si>
  <si>
    <t>ĐVT: Triệu đồng.</t>
  </si>
  <si>
    <t>Số kinh phí tỉnh đã phân bổ</t>
  </si>
  <si>
    <t>Số kinh phí đã giải ngân</t>
  </si>
  <si>
    <t>So sánh (%)</t>
  </si>
  <si>
    <t>Tổng số</t>
  </si>
  <si>
    <t>Vốn ĐTPT</t>
  </si>
  <si>
    <t>Vốn SN</t>
  </si>
  <si>
    <t>Phụ biểu số 05</t>
  </si>
  <si>
    <t>Biểu số 04</t>
  </si>
  <si>
    <t>TỔNG HỢP GIẢI NGÂN NGUỒN VỐN THỰC HIỆN CHƯƠNG TRÌNH MTQG XÂY DỰNG NÔNG THÔN MỚI 2021</t>
  </si>
  <si>
    <t>KP chưa giải ngân chuyển sang 2022</t>
  </si>
  <si>
    <t>HUYỆN HƯƠNG KHÊ</t>
  </si>
  <si>
    <t>Thu tiền cấp quyền khai thác khoáng sản</t>
  </si>
  <si>
    <t>NS TW, tỉnh</t>
  </si>
  <si>
    <t>Thu từ khu vực doanh nghiệp có vốn đầu tư nước ngoài</t>
  </si>
  <si>
    <t xml:space="preserve">         TM. ỦY BAN NHÂN DÂN HUYỆN </t>
  </si>
  <si>
    <t xml:space="preserve">  HUYỆN HƯƠNG KHÊ</t>
  </si>
  <si>
    <t xml:space="preserve">    ỦY BAN NHÂN DÂN</t>
  </si>
  <si>
    <t>Chính sách phát triển giáo dục mầm non theo NĐ 105</t>
  </si>
  <si>
    <t>Hỗ trợ học bổng, chi phí học tập cho học sinh khuyết tật theo TT liên tịch số 42</t>
  </si>
  <si>
    <t>Hỗ trợ học tập đối với trẻ mẫu giáo, học sinh dân tộc thiểu số</t>
  </si>
  <si>
    <t>Chế độ bồi dưỡng và chế độ trang phục đối với giáo viên, giảng viên TDTT theo 
QĐ 51</t>
  </si>
  <si>
    <t>Bù tiền dạy buổi 2 tiểu học theo Thông báo số 230 của tỉnh</t>
  </si>
  <si>
    <t>Hỗ trợ giáo viên cốt cán theo NQ 96/2018/NQ-HĐND</t>
  </si>
  <si>
    <t>Tỉnh chưa phân bổ</t>
  </si>
  <si>
    <t>VPĐP NTM</t>
  </si>
  <si>
    <t>Hương Trạch</t>
  </si>
  <si>
    <t>Phúc Trạch</t>
  </si>
  <si>
    <t>Hương Đô</t>
  </si>
  <si>
    <t>Lộc Yên</t>
  </si>
  <si>
    <t>Hương Trà</t>
  </si>
  <si>
    <t>Hương Liên</t>
  </si>
  <si>
    <t>Hương Lâm</t>
  </si>
  <si>
    <t>Phú Phong</t>
  </si>
  <si>
    <t>Hương Xuân</t>
  </si>
  <si>
    <t>Hương Vĩnh</t>
  </si>
  <si>
    <t>Phú Gia</t>
  </si>
  <si>
    <t>Gia Phố</t>
  </si>
  <si>
    <t>Hương Giang</t>
  </si>
  <si>
    <t>Hương Thủy</t>
  </si>
  <si>
    <t>Hà Linh</t>
  </si>
  <si>
    <t>Hương Bình</t>
  </si>
  <si>
    <t>Hòa Hải</t>
  </si>
  <si>
    <t>Điền Mỹ</t>
  </si>
  <si>
    <t>Phúc Đồng</t>
  </si>
  <si>
    <t xml:space="preserve">Phú Gia </t>
  </si>
  <si>
    <t>Hương Long</t>
  </si>
  <si>
    <t>Hoà Hải</t>
  </si>
  <si>
    <t xml:space="preserve">Hương Thuỷ </t>
  </si>
  <si>
    <t xml:space="preserve">ỦY BAN NHÂN DÂN HUYỆN </t>
  </si>
  <si>
    <t xml:space="preserve">      Hương Khê, ngày        tháng 7 năm 2022</t>
  </si>
  <si>
    <t>Hương Khê, ngày        tháng 7 năm 2022</t>
  </si>
  <si>
    <t xml:space="preserve">  Ngày     tháng 7 năm  2022</t>
  </si>
  <si>
    <t>Ngô Xuân Ninh</t>
  </si>
  <si>
    <t>Nguyễn Tiến Dũng</t>
  </si>
  <si>
    <t xml:space="preserve">            Nguyễn Tiến Dũng</t>
  </si>
  <si>
    <t xml:space="preserve">              Nguyễn Tiến Dũng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</si>
</sst>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%"/>
    <numFmt numFmtId="179" formatCode="#,##0.0"/>
    <numFmt numFmtId="180" formatCode="_(* #,##0_);_(* \(#,##0\);_(* &quot;-&quot;??_);_(@_)"/>
    <numFmt numFmtId="181" formatCode="_-* #,##0.00\ _₫_-;\-* #,##0.00\ _₫_-;_-* &quot;-&quot;??\ _₫_-;_-@_-"/>
    <numFmt numFmtId="182" formatCode="_-* #,##0.00\ _$_-;_-* #,##0.00\ _$\-;_-* &quot;-&quot;??\ _$_-;_-@_-"/>
    <numFmt numFmtId="183" formatCode="_(* #,##0.0_);_(* \(#,##0.0\);_(* &quot;-&quot;??_);_(@_)"/>
    <numFmt numFmtId="184" formatCode="_(* #,##0.000_);_(* \(#,##0.000\);_(* &quot;-&quot;??_);_(@_)"/>
    <numFmt numFmtId="185" formatCode="_(* #,##0.0_);_(* \(#,##0.0\);_(* &quot;-&quot;?_);_(@_)"/>
  </numFmts>
  <fonts count="54">
    <font>
      <sz val="10"/>
      <name val="Arial"/>
      <family val="0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0"/>
      <name val=".VnTime"/>
      <family val="2"/>
    </font>
    <font>
      <sz val="12"/>
      <name val=".VnTime"/>
      <family val="2"/>
    </font>
    <font>
      <sz val="14"/>
      <name val=".VnTime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7" borderId="1" applyNumberFormat="0" applyAlignment="0" applyProtection="0"/>
    <xf numFmtId="0" fontId="0" fillId="0" borderId="0">
      <alignment/>
      <protection/>
    </xf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43" fillId="0" borderId="0">
      <alignment/>
      <protection/>
    </xf>
    <xf numFmtId="3" fontId="3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3" fontId="3" fillId="0" borderId="0">
      <alignment vertical="center" wrapText="1"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3" fontId="5" fillId="0" borderId="0" xfId="93" applyFont="1">
      <alignment vertical="center" wrapText="1"/>
      <protection/>
    </xf>
    <xf numFmtId="3" fontId="3" fillId="0" borderId="0" xfId="93" applyFont="1">
      <alignment vertical="center" wrapText="1"/>
      <protection/>
    </xf>
    <xf numFmtId="3" fontId="5" fillId="0" borderId="0" xfId="93" applyFont="1" applyAlignment="1">
      <alignment horizontal="center" vertical="center" wrapText="1"/>
      <protection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3" fontId="7" fillId="0" borderId="0" xfId="93" applyFont="1" applyAlignment="1">
      <alignment horizontal="center" vertical="center" wrapText="1"/>
      <protection/>
    </xf>
    <xf numFmtId="3" fontId="3" fillId="0" borderId="0" xfId="93" applyFont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3" fontId="5" fillId="0" borderId="0" xfId="93" applyFont="1" applyAlignment="1">
      <alignment vertical="center"/>
      <protection/>
    </xf>
    <xf numFmtId="3" fontId="3" fillId="0" borderId="0" xfId="93" applyFont="1" applyAlignment="1">
      <alignment horizontal="left" vertical="center" wrapText="1"/>
      <protection/>
    </xf>
    <xf numFmtId="3" fontId="3" fillId="0" borderId="10" xfId="93" applyFont="1" applyBorder="1" applyAlignment="1">
      <alignment horizontal="center" vertical="center" wrapText="1"/>
      <protection/>
    </xf>
    <xf numFmtId="3" fontId="5" fillId="0" borderId="12" xfId="93" applyFont="1" applyBorder="1" applyAlignment="1">
      <alignment horizontal="center" vertical="center" wrapText="1"/>
      <protection/>
    </xf>
    <xf numFmtId="3" fontId="5" fillId="0" borderId="12" xfId="93" applyFont="1" applyBorder="1">
      <alignment vertical="center" wrapText="1"/>
      <protection/>
    </xf>
    <xf numFmtId="3" fontId="5" fillId="0" borderId="0" xfId="93" applyFont="1" applyAlignment="1">
      <alignment vertical="center" wrapText="1"/>
      <protection/>
    </xf>
    <xf numFmtId="3" fontId="7" fillId="0" borderId="0" xfId="93" applyFont="1" applyAlignment="1">
      <alignment vertical="center" wrapText="1"/>
      <protection/>
    </xf>
    <xf numFmtId="0" fontId="43" fillId="0" borderId="0" xfId="77">
      <alignment/>
      <protection/>
    </xf>
    <xf numFmtId="9" fontId="43" fillId="0" borderId="0" xfId="77" applyNumberFormat="1" applyAlignment="1">
      <alignment horizontal="center"/>
      <protection/>
    </xf>
    <xf numFmtId="0" fontId="45" fillId="0" borderId="10" xfId="77" applyFont="1" applyBorder="1" applyAlignment="1">
      <alignment horizontal="center" vertical="center" wrapText="1"/>
      <protection/>
    </xf>
    <xf numFmtId="3" fontId="47" fillId="0" borderId="0" xfId="77" applyNumberFormat="1" applyFont="1" applyAlignment="1">
      <alignment vertical="center" wrapText="1"/>
      <protection/>
    </xf>
    <xf numFmtId="3" fontId="45" fillId="0" borderId="0" xfId="77" applyNumberFormat="1" applyFont="1" applyAlignment="1">
      <alignment vertical="center" wrapText="1"/>
      <protection/>
    </xf>
    <xf numFmtId="9" fontId="45" fillId="0" borderId="0" xfId="77" applyNumberFormat="1" applyFont="1" applyAlignment="1">
      <alignment horizontal="center" vertical="center" wrapText="1"/>
      <protection/>
    </xf>
    <xf numFmtId="0" fontId="45" fillId="0" borderId="0" xfId="77" applyFont="1">
      <alignment/>
      <protection/>
    </xf>
    <xf numFmtId="9" fontId="43" fillId="0" borderId="0" xfId="77" applyNumberFormat="1" applyAlignment="1">
      <alignment horizontal="center"/>
      <protection/>
    </xf>
    <xf numFmtId="0" fontId="48" fillId="0" borderId="0" xfId="0" applyFont="1" applyAlignment="1">
      <alignment horizontal="center" vertical="center"/>
    </xf>
    <xf numFmtId="3" fontId="5" fillId="0" borderId="13" xfId="93" applyFont="1" applyBorder="1" applyAlignment="1">
      <alignment horizontal="center" vertical="center" wrapText="1"/>
      <protection/>
    </xf>
    <xf numFmtId="3" fontId="5" fillId="0" borderId="13" xfId="93" applyFont="1" applyBorder="1">
      <alignment vertical="center" wrapText="1"/>
      <protection/>
    </xf>
    <xf numFmtId="10" fontId="5" fillId="0" borderId="13" xfId="93" applyNumberFormat="1" applyFont="1" applyBorder="1">
      <alignment vertical="center" wrapText="1"/>
      <protection/>
    </xf>
    <xf numFmtId="3" fontId="5" fillId="0" borderId="14" xfId="93" applyFont="1" applyBorder="1" applyAlignment="1">
      <alignment horizontal="center" vertical="center" wrapText="1"/>
      <protection/>
    </xf>
    <xf numFmtId="3" fontId="5" fillId="0" borderId="14" xfId="93" applyFont="1" applyBorder="1" applyAlignment="1">
      <alignment horizontal="left" vertical="center" wrapText="1"/>
      <protection/>
    </xf>
    <xf numFmtId="3" fontId="5" fillId="0" borderId="14" xfId="93" applyFont="1" applyBorder="1">
      <alignment vertical="center" wrapText="1"/>
      <protection/>
    </xf>
    <xf numFmtId="10" fontId="5" fillId="0" borderId="14" xfId="93" applyNumberFormat="1" applyFont="1" applyBorder="1">
      <alignment vertical="center" wrapText="1"/>
      <protection/>
    </xf>
    <xf numFmtId="3" fontId="3" fillId="0" borderId="14" xfId="93" applyFont="1" applyBorder="1" applyAlignment="1">
      <alignment horizontal="center" vertical="center" wrapText="1"/>
      <protection/>
    </xf>
    <xf numFmtId="3" fontId="3" fillId="0" borderId="14" xfId="93" applyFont="1" applyBorder="1">
      <alignment vertical="center" wrapText="1"/>
      <protection/>
    </xf>
    <xf numFmtId="179" fontId="3" fillId="0" borderId="14" xfId="93" applyNumberFormat="1" applyFont="1" applyBorder="1">
      <alignment vertical="center" wrapText="1"/>
      <protection/>
    </xf>
    <xf numFmtId="3" fontId="5" fillId="0" borderId="14" xfId="93" applyFont="1" applyBorder="1" applyAlignment="1">
      <alignment horizontal="justify" vertical="center" wrapText="1"/>
      <protection/>
    </xf>
    <xf numFmtId="3" fontId="5" fillId="0" borderId="15" xfId="93" applyFont="1" applyBorder="1" applyAlignment="1">
      <alignment horizontal="center" vertical="center" wrapText="1"/>
      <protection/>
    </xf>
    <xf numFmtId="3" fontId="5" fillId="0" borderId="15" xfId="93" applyFont="1" applyBorder="1">
      <alignment vertical="center" wrapText="1"/>
      <protection/>
    </xf>
    <xf numFmtId="3" fontId="3" fillId="0" borderId="15" xfId="93" applyFont="1" applyBorder="1">
      <alignment vertical="center" wrapText="1"/>
      <protection/>
    </xf>
    <xf numFmtId="179" fontId="3" fillId="0" borderId="15" xfId="93" applyNumberFormat="1" applyFont="1" applyBorder="1">
      <alignment vertical="center" wrapText="1"/>
      <protection/>
    </xf>
    <xf numFmtId="10" fontId="5" fillId="0" borderId="10" xfId="93" applyNumberFormat="1" applyFont="1" applyBorder="1">
      <alignment vertical="center" wrapText="1"/>
      <protection/>
    </xf>
    <xf numFmtId="3" fontId="3" fillId="0" borderId="11" xfId="93" applyFont="1" applyBorder="1" applyAlignment="1">
      <alignment horizontal="center" vertical="center" wrapText="1"/>
      <protection/>
    </xf>
    <xf numFmtId="9" fontId="5" fillId="0" borderId="16" xfId="93" applyNumberFormat="1" applyFont="1" applyBorder="1">
      <alignment vertical="center" wrapText="1"/>
      <protection/>
    </xf>
    <xf numFmtId="9" fontId="5" fillId="0" borderId="13" xfId="93" applyNumberFormat="1" applyFont="1" applyBorder="1">
      <alignment vertical="center" wrapText="1"/>
      <protection/>
    </xf>
    <xf numFmtId="9" fontId="5" fillId="0" borderId="14" xfId="93" applyNumberFormat="1" applyFont="1" applyBorder="1">
      <alignment vertical="center" wrapText="1"/>
      <protection/>
    </xf>
    <xf numFmtId="3" fontId="49" fillId="0" borderId="14" xfId="93" applyFont="1" applyBorder="1">
      <alignment vertical="center" wrapText="1"/>
      <protection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180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80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80" fontId="3" fillId="0" borderId="14" xfId="42" applyNumberFormat="1" applyFont="1" applyBorder="1" applyAlignment="1">
      <alignment vertical="center"/>
    </xf>
    <xf numFmtId="183" fontId="3" fillId="0" borderId="14" xfId="42" applyNumberFormat="1" applyFont="1" applyBorder="1" applyAlignment="1">
      <alignment vertical="center"/>
    </xf>
    <xf numFmtId="180" fontId="3" fillId="0" borderId="14" xfId="42" applyNumberFormat="1" applyFont="1" applyBorder="1" applyAlignment="1">
      <alignment horizontal="right" vertical="center"/>
    </xf>
    <xf numFmtId="184" fontId="3" fillId="0" borderId="14" xfId="42" applyNumberFormat="1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180" fontId="5" fillId="0" borderId="14" xfId="42" applyNumberFormat="1" applyFont="1" applyBorder="1" applyAlignment="1">
      <alignment vertical="center"/>
    </xf>
    <xf numFmtId="3" fontId="3" fillId="0" borderId="14" xfId="93" applyFont="1" applyBorder="1" applyAlignment="1">
      <alignment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180" fontId="5" fillId="0" borderId="15" xfId="42" applyNumberFormat="1" applyFont="1" applyBorder="1" applyAlignment="1">
      <alignment vertical="center"/>
    </xf>
    <xf numFmtId="180" fontId="5" fillId="0" borderId="15" xfId="42" applyNumberFormat="1" applyFont="1" applyBorder="1" applyAlignment="1">
      <alignment horizontal="right" vertical="center"/>
    </xf>
    <xf numFmtId="180" fontId="3" fillId="0" borderId="15" xfId="42" applyNumberFormat="1" applyFont="1" applyBorder="1" applyAlignment="1">
      <alignment vertical="center"/>
    </xf>
    <xf numFmtId="0" fontId="5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3" fontId="50" fillId="0" borderId="13" xfId="77" applyNumberFormat="1" applyFont="1" applyBorder="1" applyAlignment="1">
      <alignment vertical="center" wrapText="1"/>
      <protection/>
    </xf>
    <xf numFmtId="9" fontId="50" fillId="0" borderId="13" xfId="77" applyNumberFormat="1" applyFont="1" applyBorder="1" applyAlignment="1">
      <alignment horizontal="center" vertical="center" wrapText="1"/>
      <protection/>
    </xf>
    <xf numFmtId="3" fontId="32" fillId="0" borderId="14" xfId="78" applyFont="1" applyBorder="1" applyAlignment="1">
      <alignment horizontal="center" vertical="center" wrapText="1"/>
      <protection/>
    </xf>
    <xf numFmtId="3" fontId="32" fillId="0" borderId="14" xfId="78" applyFont="1" applyBorder="1" applyAlignment="1">
      <alignment horizontal="left" vertical="center" wrapText="1"/>
      <protection/>
    </xf>
    <xf numFmtId="3" fontId="51" fillId="0" borderId="14" xfId="77" applyNumberFormat="1" applyFont="1" applyBorder="1" applyAlignment="1">
      <alignment vertical="center" wrapText="1"/>
      <protection/>
    </xf>
    <xf numFmtId="9" fontId="51" fillId="0" borderId="14" xfId="77" applyNumberFormat="1" applyFont="1" applyBorder="1" applyAlignment="1">
      <alignment horizontal="center" vertical="center" wrapText="1"/>
      <protection/>
    </xf>
    <xf numFmtId="3" fontId="51" fillId="0" borderId="14" xfId="77" applyNumberFormat="1" applyFont="1" applyBorder="1" applyAlignment="1">
      <alignment horizontal="center" vertical="center" wrapText="1"/>
      <protection/>
    </xf>
    <xf numFmtId="3" fontId="32" fillId="0" borderId="15" xfId="78" applyFont="1" applyBorder="1" applyAlignment="1">
      <alignment horizontal="center" vertical="center" wrapText="1"/>
      <protection/>
    </xf>
    <xf numFmtId="3" fontId="32" fillId="0" borderId="15" xfId="78" applyFont="1" applyBorder="1" applyAlignment="1">
      <alignment horizontal="left" vertical="center" wrapText="1"/>
      <protection/>
    </xf>
    <xf numFmtId="3" fontId="51" fillId="0" borderId="15" xfId="77" applyNumberFormat="1" applyFont="1" applyBorder="1" applyAlignment="1">
      <alignment vertical="center" wrapText="1"/>
      <protection/>
    </xf>
    <xf numFmtId="9" fontId="51" fillId="0" borderId="15" xfId="77" applyNumberFormat="1" applyFont="1" applyBorder="1" applyAlignment="1">
      <alignment horizontal="center" vertical="center" wrapText="1"/>
      <protection/>
    </xf>
    <xf numFmtId="3" fontId="51" fillId="0" borderId="15" xfId="77" applyNumberFormat="1" applyFont="1" applyBorder="1" applyAlignment="1">
      <alignment horizontal="center" vertical="center" wrapText="1"/>
      <protection/>
    </xf>
    <xf numFmtId="3" fontId="32" fillId="0" borderId="0" xfId="78" applyFont="1" applyBorder="1" applyAlignment="1">
      <alignment horizontal="center" vertical="center" wrapText="1"/>
      <protection/>
    </xf>
    <xf numFmtId="0" fontId="52" fillId="0" borderId="13" xfId="0" applyFont="1" applyBorder="1" applyAlignment="1">
      <alignment horizontal="center" vertical="center"/>
    </xf>
    <xf numFmtId="43" fontId="52" fillId="0" borderId="13" xfId="0" applyNumberFormat="1" applyFont="1" applyBorder="1" applyAlignment="1">
      <alignment vertical="center"/>
    </xf>
    <xf numFmtId="183" fontId="52" fillId="0" borderId="13" xfId="0" applyNumberFormat="1" applyFont="1" applyBorder="1" applyAlignment="1">
      <alignment vertical="center"/>
    </xf>
    <xf numFmtId="178" fontId="52" fillId="0" borderId="13" xfId="96" applyNumberFormat="1" applyFont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vertical="center"/>
    </xf>
    <xf numFmtId="43" fontId="43" fillId="0" borderId="14" xfId="0" applyNumberFormat="1" applyFont="1" applyBorder="1" applyAlignment="1">
      <alignment vertical="center"/>
    </xf>
    <xf numFmtId="43" fontId="43" fillId="0" borderId="14" xfId="42" applyFont="1" applyBorder="1" applyAlignment="1">
      <alignment vertical="center"/>
    </xf>
    <xf numFmtId="178" fontId="43" fillId="0" borderId="14" xfId="96" applyNumberFormat="1" applyFont="1" applyBorder="1" applyAlignment="1">
      <alignment vertical="center"/>
    </xf>
    <xf numFmtId="0" fontId="43" fillId="0" borderId="14" xfId="96" applyNumberFormat="1" applyFont="1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 vertical="center"/>
    </xf>
    <xf numFmtId="43" fontId="43" fillId="0" borderId="15" xfId="0" applyNumberFormat="1" applyFont="1" applyBorder="1" applyAlignment="1">
      <alignment vertical="center"/>
    </xf>
    <xf numFmtId="43" fontId="43" fillId="0" borderId="15" xfId="42" applyFont="1" applyBorder="1" applyAlignment="1">
      <alignment vertical="center"/>
    </xf>
    <xf numFmtId="178" fontId="43" fillId="0" borderId="15" xfId="96" applyNumberFormat="1" applyFont="1" applyBorder="1" applyAlignment="1">
      <alignment vertical="center"/>
    </xf>
    <xf numFmtId="3" fontId="5" fillId="0" borderId="0" xfId="93" applyFont="1" applyAlignment="1">
      <alignment horizontal="center" vertical="center"/>
      <protection/>
    </xf>
    <xf numFmtId="3" fontId="29" fillId="0" borderId="17" xfId="93" applyFont="1" applyBorder="1" applyAlignment="1">
      <alignment horizontal="center" vertical="center" wrapText="1"/>
      <protection/>
    </xf>
    <xf numFmtId="3" fontId="7" fillId="0" borderId="0" xfId="93" applyFont="1" applyAlignment="1">
      <alignment horizontal="center" vertical="center" wrapText="1"/>
      <protection/>
    </xf>
    <xf numFmtId="3" fontId="5" fillId="0" borderId="10" xfId="93" applyFont="1" applyBorder="1" applyAlignment="1">
      <alignment horizontal="center" vertical="center" wrapText="1"/>
      <protection/>
    </xf>
    <xf numFmtId="3" fontId="5" fillId="0" borderId="13" xfId="93" applyFont="1" applyBorder="1" applyAlignment="1">
      <alignment horizontal="center" vertical="center" wrapText="1"/>
      <protection/>
    </xf>
    <xf numFmtId="3" fontId="3" fillId="0" borderId="13" xfId="93" applyFont="1" applyBorder="1" applyAlignment="1">
      <alignment horizontal="center" vertical="center" wrapText="1"/>
      <protection/>
    </xf>
    <xf numFmtId="3" fontId="3" fillId="0" borderId="17" xfId="93" applyFont="1" applyBorder="1" applyAlignment="1">
      <alignment horizontal="center" vertical="center" wrapText="1"/>
      <protection/>
    </xf>
    <xf numFmtId="3" fontId="5" fillId="0" borderId="0" xfId="93" applyFont="1" applyAlignment="1">
      <alignment horizontal="center" vertical="center" wrapText="1"/>
      <protection/>
    </xf>
    <xf numFmtId="3" fontId="5" fillId="0" borderId="0" xfId="93" applyFont="1" applyAlignment="1">
      <alignment horizontal="left" vertical="center"/>
      <protection/>
    </xf>
    <xf numFmtId="3" fontId="3" fillId="0" borderId="0" xfId="93" applyFont="1" applyAlignment="1">
      <alignment horizontal="center" vertical="center" wrapText="1"/>
      <protection/>
    </xf>
    <xf numFmtId="3" fontId="3" fillId="0" borderId="10" xfId="93" applyFont="1" applyBorder="1" applyAlignment="1">
      <alignment horizontal="center" vertical="center" wrapText="1"/>
      <protection/>
    </xf>
    <xf numFmtId="3" fontId="3" fillId="0" borderId="11" xfId="93" applyFont="1" applyBorder="1" applyAlignment="1">
      <alignment horizontal="center" vertical="center" wrapText="1"/>
      <protection/>
    </xf>
    <xf numFmtId="3" fontId="3" fillId="0" borderId="18" xfId="93" applyFont="1" applyBorder="1" applyAlignment="1">
      <alignment horizontal="center" vertical="center" wrapText="1"/>
      <protection/>
    </xf>
    <xf numFmtId="3" fontId="3" fillId="0" borderId="19" xfId="93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9" fontId="50" fillId="0" borderId="10" xfId="77" applyNumberFormat="1" applyFont="1" applyBorder="1" applyAlignment="1">
      <alignment horizontal="center" vertical="center" wrapText="1"/>
      <protection/>
    </xf>
    <xf numFmtId="9" fontId="52" fillId="0" borderId="10" xfId="77" applyNumberFormat="1" applyFont="1" applyBorder="1" applyAlignment="1">
      <alignment horizontal="center" vertical="center" wrapText="1"/>
      <protection/>
    </xf>
    <xf numFmtId="0" fontId="45" fillId="0" borderId="10" xfId="77" applyFont="1" applyBorder="1" applyAlignment="1">
      <alignment horizontal="center" vertical="center" wrapText="1"/>
      <protection/>
    </xf>
    <xf numFmtId="0" fontId="52" fillId="0" borderId="0" xfId="77" applyFont="1" applyAlignment="1">
      <alignment horizontal="center" vertical="center" wrapText="1"/>
      <protection/>
    </xf>
    <xf numFmtId="9" fontId="53" fillId="0" borderId="17" xfId="77" applyNumberFormat="1" applyFont="1" applyBorder="1" applyAlignment="1">
      <alignment horizontal="center"/>
      <protection/>
    </xf>
    <xf numFmtId="0" fontId="52" fillId="0" borderId="10" xfId="77" applyFont="1" applyBorder="1" applyAlignment="1">
      <alignment horizontal="center" vertical="center" wrapText="1"/>
      <protection/>
    </xf>
    <xf numFmtId="3" fontId="47" fillId="0" borderId="13" xfId="77" applyNumberFormat="1" applyFont="1" applyBorder="1" applyAlignment="1">
      <alignment horizontal="center" vertical="center" wrapText="1"/>
      <protection/>
    </xf>
    <xf numFmtId="9" fontId="43" fillId="0" borderId="0" xfId="77" applyNumberFormat="1" applyAlignment="1">
      <alignment horizontal="center"/>
      <protection/>
    </xf>
    <xf numFmtId="0" fontId="43" fillId="0" borderId="0" xfId="77" applyAlignment="1">
      <alignment horizontal="center"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3" fontId="5" fillId="0" borderId="0" xfId="93" applyFont="1" applyBorder="1" applyAlignment="1">
      <alignment horizontal="center" vertical="center" wrapText="1"/>
      <protection/>
    </xf>
    <xf numFmtId="3" fontId="5" fillId="0" borderId="0" xfId="93" applyFont="1" applyBorder="1">
      <alignment vertical="center" wrapText="1"/>
      <protection/>
    </xf>
    <xf numFmtId="9" fontId="5" fillId="0" borderId="0" xfId="93" applyNumberFormat="1" applyFont="1" applyBorder="1">
      <alignment vertical="center" wrapText="1"/>
      <protection/>
    </xf>
    <xf numFmtId="9" fontId="5" fillId="0" borderId="10" xfId="93" applyNumberFormat="1" applyFont="1" applyBorder="1">
      <alignment vertical="center" wrapText="1"/>
      <protection/>
    </xf>
    <xf numFmtId="3" fontId="7" fillId="0" borderId="0" xfId="93" applyFont="1" applyBorder="1" applyAlignment="1">
      <alignment horizontal="center" vertical="center" wrapText="1"/>
      <protection/>
    </xf>
    <xf numFmtId="0" fontId="7" fillId="0" borderId="17" xfId="0" applyFont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5" fillId="0" borderId="14" xfId="0" applyFont="1" applyBorder="1" applyAlignment="1">
      <alignment vertical="center" wrapText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2" xfId="51"/>
    <cellStyle name="Comma 2 2" xfId="52"/>
    <cellStyle name="Comma 3" xfId="53"/>
    <cellStyle name="Comma 4" xfId="54"/>
    <cellStyle name="Comma 4 2" xfId="55"/>
    <cellStyle name="Comma 5" xfId="56"/>
    <cellStyle name="Comma 5 2" xfId="57"/>
    <cellStyle name="Comma 6" xfId="58"/>
    <cellStyle name="Comma 7" xfId="59"/>
    <cellStyle name="Comma 8" xfId="60"/>
    <cellStyle name="Comma 9" xfId="61"/>
    <cellStyle name="Currency" xfId="62"/>
    <cellStyle name="Currency [0]" xfId="63"/>
    <cellStyle name="Currency 2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edger 17 x 11 in" xfId="74"/>
    <cellStyle name="Linked Cell" xfId="75"/>
    <cellStyle name="Neutral" xfId="76"/>
    <cellStyle name="Normal 10" xfId="77"/>
    <cellStyle name="Normal 10 2" xfId="78"/>
    <cellStyle name="Normal 2" xfId="79"/>
    <cellStyle name="Normal 2 2" xfId="80"/>
    <cellStyle name="Normal 2_Baocao xay dung Nong Thon Moi nam  2013" xfId="81"/>
    <cellStyle name="Normal 3" xfId="82"/>
    <cellStyle name="Normal 4" xfId="83"/>
    <cellStyle name="Normal 4 2" xfId="84"/>
    <cellStyle name="Normal 4 3" xfId="85"/>
    <cellStyle name="Normal 4_Baocao xay dung Nong Thon Moi nam  2013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rmal_Lam viec theo CV 5732" xfId="93"/>
    <cellStyle name="Note" xfId="94"/>
    <cellStyle name="Output" xfId="95"/>
    <cellStyle name="Percent" xfId="96"/>
    <cellStyle name="Percent 2" xfId="97"/>
    <cellStyle name="Title" xfId="98"/>
    <cellStyle name="Total" xfId="99"/>
    <cellStyle name="Warning Text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2</xdr:row>
      <xdr:rowOff>19050</xdr:rowOff>
    </xdr:from>
    <xdr:to>
      <xdr:col>1</xdr:col>
      <xdr:colOff>1933575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1219200" y="514350"/>
          <a:ext cx="11811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171450</xdr:rowOff>
    </xdr:from>
    <xdr:to>
      <xdr:col>1</xdr:col>
      <xdr:colOff>1162050</xdr:colOff>
      <xdr:row>2</xdr:row>
      <xdr:rowOff>0</xdr:rowOff>
    </xdr:to>
    <xdr:sp>
      <xdr:nvSpPr>
        <xdr:cNvPr id="1" name="Straight Connector 6"/>
        <xdr:cNvSpPr>
          <a:spLocks/>
        </xdr:cNvSpPr>
      </xdr:nvSpPr>
      <xdr:spPr>
        <a:xfrm flipV="1">
          <a:off x="247650" y="371475"/>
          <a:ext cx="12001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190500</xdr:rowOff>
    </xdr:from>
    <xdr:to>
      <xdr:col>1</xdr:col>
      <xdr:colOff>1104900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 flipV="1">
          <a:off x="190500" y="390525"/>
          <a:ext cx="1314450" cy="28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190500</xdr:rowOff>
    </xdr:from>
    <xdr:to>
      <xdr:col>1</xdr:col>
      <xdr:colOff>1104900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 flipV="1">
          <a:off x="190500" y="390525"/>
          <a:ext cx="1314450" cy="28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190500</xdr:rowOff>
    </xdr:from>
    <xdr:to>
      <xdr:col>1</xdr:col>
      <xdr:colOff>1000125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 flipV="1">
          <a:off x="190500" y="390525"/>
          <a:ext cx="1114425" cy="28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2</xdr:row>
      <xdr:rowOff>9525</xdr:rowOff>
    </xdr:from>
    <xdr:to>
      <xdr:col>2</xdr:col>
      <xdr:colOff>447675</xdr:colOff>
      <xdr:row>2</xdr:row>
      <xdr:rowOff>9525</xdr:rowOff>
    </xdr:to>
    <xdr:sp>
      <xdr:nvSpPr>
        <xdr:cNvPr id="1" name="Straight Connector 3"/>
        <xdr:cNvSpPr>
          <a:spLocks/>
        </xdr:cNvSpPr>
      </xdr:nvSpPr>
      <xdr:spPr>
        <a:xfrm>
          <a:off x="914400" y="409575"/>
          <a:ext cx="895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iem%20toan%20GTNT\ung%20hoa\UH.30.5.Phu_bieu_bckt_L1_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UH"/>
      <sheetName val="02a.UH"/>
      <sheetName val="02c.UH"/>
      <sheetName val="03.UH"/>
      <sheetName val="05.UH"/>
      <sheetName val="06.UH.IN.k"/>
      <sheetName val="06.UH.IN"/>
      <sheetName val="06.UH"/>
      <sheetName val="07.UH.IN"/>
      <sheetName val="07.UH"/>
      <sheetName val="08b.UH"/>
      <sheetName val="09.UH"/>
      <sheetName val="10.U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44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41" sqref="G41"/>
    </sheetView>
  </sheetViews>
  <sheetFormatPr defaultColWidth="10.28125" defaultRowHeight="12.75"/>
  <cols>
    <col min="1" max="1" width="7.00390625" style="11" customWidth="1"/>
    <col min="2" max="2" width="48.8515625" style="2" bestFit="1" customWidth="1"/>
    <col min="3" max="3" width="15.7109375" style="2" customWidth="1"/>
    <col min="4" max="4" width="13.57421875" style="2" customWidth="1"/>
    <col min="5" max="5" width="13.7109375" style="2" customWidth="1"/>
    <col min="6" max="6" width="13.8515625" style="2" customWidth="1"/>
    <col min="7" max="7" width="13.57421875" style="2" customWidth="1"/>
    <col min="8" max="8" width="11.421875" style="2" customWidth="1"/>
    <col min="9" max="9" width="16.421875" style="2" customWidth="1"/>
    <col min="10" max="16384" width="10.28125" style="2" customWidth="1"/>
  </cols>
  <sheetData>
    <row r="1" spans="1:9" ht="19.5" customHeight="1">
      <c r="A1" s="116" t="s">
        <v>78</v>
      </c>
      <c r="B1" s="116"/>
      <c r="C1" s="13"/>
      <c r="D1" s="13"/>
      <c r="I1" s="11"/>
    </row>
    <row r="2" spans="1:9" ht="19.5" customHeight="1">
      <c r="A2" s="116" t="s">
        <v>177</v>
      </c>
      <c r="B2" s="116"/>
      <c r="C2" s="13"/>
      <c r="D2" s="13"/>
      <c r="E2" s="13"/>
      <c r="F2" s="13"/>
      <c r="G2" s="13"/>
      <c r="H2" s="13" t="s">
        <v>91</v>
      </c>
      <c r="I2" s="13"/>
    </row>
    <row r="3" spans="1:9" ht="27" customHeight="1">
      <c r="A3" s="13"/>
      <c r="B3" s="116" t="s">
        <v>135</v>
      </c>
      <c r="C3" s="116"/>
      <c r="D3" s="116"/>
      <c r="E3" s="116"/>
      <c r="F3" s="116"/>
      <c r="G3" s="116"/>
      <c r="H3" s="116"/>
      <c r="I3" s="13"/>
    </row>
    <row r="4" spans="1:9" ht="17.25" customHeight="1">
      <c r="A4" s="14"/>
      <c r="B4" s="122"/>
      <c r="C4" s="122"/>
      <c r="D4" s="122"/>
      <c r="E4" s="122"/>
      <c r="F4" s="122"/>
      <c r="G4" s="122"/>
      <c r="H4" s="117" t="s">
        <v>72</v>
      </c>
      <c r="I4" s="117"/>
    </row>
    <row r="5" spans="1:9" ht="26.25" customHeight="1">
      <c r="A5" s="119" t="s">
        <v>0</v>
      </c>
      <c r="B5" s="119" t="s">
        <v>79</v>
      </c>
      <c r="C5" s="119" t="s">
        <v>83</v>
      </c>
      <c r="D5" s="119" t="s">
        <v>2</v>
      </c>
      <c r="E5" s="119" t="s">
        <v>136</v>
      </c>
      <c r="F5" s="119" t="s">
        <v>3</v>
      </c>
      <c r="G5" s="119"/>
      <c r="H5" s="119"/>
      <c r="I5" s="119" t="s">
        <v>149</v>
      </c>
    </row>
    <row r="6" spans="1:9" ht="48" customHeight="1">
      <c r="A6" s="119"/>
      <c r="B6" s="119"/>
      <c r="C6" s="119"/>
      <c r="D6" s="119"/>
      <c r="E6" s="119"/>
      <c r="F6" s="15" t="s">
        <v>179</v>
      </c>
      <c r="G6" s="15" t="s">
        <v>4</v>
      </c>
      <c r="H6" s="15" t="s">
        <v>5</v>
      </c>
      <c r="I6" s="119"/>
    </row>
    <row r="7" spans="1:10" ht="34.5" customHeight="1">
      <c r="A7" s="120" t="s">
        <v>148</v>
      </c>
      <c r="B7" s="121"/>
      <c r="C7" s="30">
        <f aca="true" t="shared" si="0" ref="C7:H7">C8+C28+C29</f>
        <v>675290</v>
      </c>
      <c r="D7" s="30">
        <f t="shared" si="0"/>
        <v>687590</v>
      </c>
      <c r="E7" s="30">
        <f t="shared" si="0"/>
        <v>462979.47380700003</v>
      </c>
      <c r="F7" s="30">
        <f t="shared" si="0"/>
        <v>10055.572795</v>
      </c>
      <c r="G7" s="30">
        <f t="shared" si="0"/>
        <v>350953.694695</v>
      </c>
      <c r="H7" s="30">
        <f t="shared" si="0"/>
        <v>101970.206317</v>
      </c>
      <c r="I7" s="31">
        <f>E7/C7</f>
        <v>0.6856009622636201</v>
      </c>
      <c r="J7" s="31"/>
    </row>
    <row r="8" spans="1:10" s="1" customFormat="1" ht="20.25" customHeight="1">
      <c r="A8" s="32" t="s">
        <v>6</v>
      </c>
      <c r="B8" s="33" t="s">
        <v>7</v>
      </c>
      <c r="C8" s="34">
        <f aca="true" t="shared" si="1" ref="C8:H8">C9+C10+C11+C12+C13+C14+C15+C16+C18+C24+C27+C17</f>
        <v>59700</v>
      </c>
      <c r="D8" s="34">
        <f t="shared" si="1"/>
        <v>72000</v>
      </c>
      <c r="E8" s="34">
        <f t="shared" si="1"/>
        <v>60827.002807</v>
      </c>
      <c r="F8" s="34">
        <f t="shared" si="1"/>
        <v>8255.572795</v>
      </c>
      <c r="G8" s="34">
        <f t="shared" si="1"/>
        <v>32949.184694999996</v>
      </c>
      <c r="H8" s="34">
        <f t="shared" si="1"/>
        <v>19622.245317</v>
      </c>
      <c r="I8" s="35">
        <f>E8/C8</f>
        <v>1.018877768961474</v>
      </c>
      <c r="J8" s="35"/>
    </row>
    <row r="9" spans="1:10" ht="20.25" customHeight="1">
      <c r="A9" s="36">
        <v>1</v>
      </c>
      <c r="B9" s="37" t="s">
        <v>8</v>
      </c>
      <c r="C9" s="37">
        <v>100</v>
      </c>
      <c r="D9" s="37">
        <v>100</v>
      </c>
      <c r="E9" s="37">
        <f>F9+G9+H9</f>
        <v>27.049</v>
      </c>
      <c r="F9" s="37">
        <v>16.2294</v>
      </c>
      <c r="G9" s="37">
        <v>10.8196</v>
      </c>
      <c r="H9" s="37"/>
      <c r="I9" s="35"/>
      <c r="J9" s="31">
        <f>E9/D9</f>
        <v>0.27049</v>
      </c>
    </row>
    <row r="10" spans="1:10" ht="31.5">
      <c r="A10" s="36">
        <f aca="true" t="shared" si="2" ref="A10:A16">A9+1</f>
        <v>2</v>
      </c>
      <c r="B10" s="37" t="s">
        <v>180</v>
      </c>
      <c r="C10" s="37"/>
      <c r="D10" s="37"/>
      <c r="E10" s="37">
        <f aca="true" t="shared" si="3" ref="E10:E33">F10+G10+H10</f>
        <v>243.972084</v>
      </c>
      <c r="F10" s="37">
        <v>219.574872</v>
      </c>
      <c r="G10" s="37">
        <v>24.397212</v>
      </c>
      <c r="H10" s="37"/>
      <c r="I10" s="35"/>
      <c r="J10" s="31" t="e">
        <f aca="true" t="shared" si="4" ref="J10:J27">E10/D10</f>
        <v>#DIV/0!</v>
      </c>
    </row>
    <row r="11" spans="1:10" ht="20.25" customHeight="1">
      <c r="A11" s="36">
        <f t="shared" si="2"/>
        <v>3</v>
      </c>
      <c r="B11" s="37" t="s">
        <v>9</v>
      </c>
      <c r="C11" s="37">
        <v>11500</v>
      </c>
      <c r="D11" s="37">
        <v>11500</v>
      </c>
      <c r="E11" s="37">
        <f t="shared" si="3"/>
        <v>5418.514375</v>
      </c>
      <c r="F11" s="37">
        <v>54.018465</v>
      </c>
      <c r="G11" s="37">
        <v>3974.256145</v>
      </c>
      <c r="H11" s="37">
        <v>1390.239765</v>
      </c>
      <c r="I11" s="35"/>
      <c r="J11" s="31">
        <f t="shared" si="4"/>
        <v>0.47117516304347823</v>
      </c>
    </row>
    <row r="12" spans="1:10" ht="20.25" customHeight="1">
      <c r="A12" s="36">
        <f t="shared" si="2"/>
        <v>4</v>
      </c>
      <c r="B12" s="37" t="s">
        <v>10</v>
      </c>
      <c r="C12" s="37">
        <v>4000</v>
      </c>
      <c r="D12" s="37">
        <v>4000</v>
      </c>
      <c r="E12" s="37">
        <f t="shared" si="3"/>
        <v>7285.033959</v>
      </c>
      <c r="F12" s="37">
        <v>3642.516349</v>
      </c>
      <c r="G12" s="37">
        <v>3642.51761</v>
      </c>
      <c r="H12" s="37"/>
      <c r="I12" s="35"/>
      <c r="J12" s="31">
        <f t="shared" si="4"/>
        <v>1.8212584897500002</v>
      </c>
    </row>
    <row r="13" spans="1:10" ht="20.25" customHeight="1">
      <c r="A13" s="36">
        <f t="shared" si="2"/>
        <v>5</v>
      </c>
      <c r="B13" s="37" t="s">
        <v>11</v>
      </c>
      <c r="C13" s="37">
        <v>17000</v>
      </c>
      <c r="D13" s="37">
        <v>17000</v>
      </c>
      <c r="E13" s="37">
        <f t="shared" si="3"/>
        <v>13211.915547999999</v>
      </c>
      <c r="F13" s="37">
        <v>2222.994603</v>
      </c>
      <c r="G13" s="37">
        <v>9311.366866</v>
      </c>
      <c r="H13" s="37">
        <v>1677.554079</v>
      </c>
      <c r="I13" s="35"/>
      <c r="J13" s="31">
        <f t="shared" si="4"/>
        <v>0.7771715028235293</v>
      </c>
    </row>
    <row r="14" spans="1:10" ht="20.25" customHeight="1">
      <c r="A14" s="36">
        <f t="shared" si="2"/>
        <v>6</v>
      </c>
      <c r="B14" s="37" t="s">
        <v>12</v>
      </c>
      <c r="C14" s="37">
        <v>2300</v>
      </c>
      <c r="D14" s="37">
        <v>2300</v>
      </c>
      <c r="E14" s="37">
        <f t="shared" si="3"/>
        <v>1372.890632</v>
      </c>
      <c r="F14" s="37">
        <f>2.95+202.507297</f>
        <v>205.45729699999998</v>
      </c>
      <c r="G14" s="37">
        <v>390.205335</v>
      </c>
      <c r="H14" s="37">
        <v>777.228</v>
      </c>
      <c r="I14" s="35"/>
      <c r="J14" s="31">
        <f t="shared" si="4"/>
        <v>0.5969089704347826</v>
      </c>
    </row>
    <row r="15" spans="1:10" ht="20.25" customHeight="1">
      <c r="A15" s="36">
        <f t="shared" si="2"/>
        <v>7</v>
      </c>
      <c r="B15" s="37" t="s">
        <v>13</v>
      </c>
      <c r="C15" s="37">
        <v>80</v>
      </c>
      <c r="D15" s="37">
        <v>80</v>
      </c>
      <c r="E15" s="37">
        <f t="shared" si="3"/>
        <v>3.252383</v>
      </c>
      <c r="F15" s="37"/>
      <c r="G15" s="37"/>
      <c r="H15" s="37">
        <v>3.252383</v>
      </c>
      <c r="I15" s="35"/>
      <c r="J15" s="31">
        <f t="shared" si="4"/>
        <v>0.0406547875</v>
      </c>
    </row>
    <row r="16" spans="1:10" ht="20.25" customHeight="1">
      <c r="A16" s="36">
        <f t="shared" si="2"/>
        <v>8</v>
      </c>
      <c r="B16" s="37" t="s">
        <v>14</v>
      </c>
      <c r="C16" s="37">
        <v>520</v>
      </c>
      <c r="D16" s="37">
        <v>520</v>
      </c>
      <c r="E16" s="37">
        <f t="shared" si="3"/>
        <v>498.390842</v>
      </c>
      <c r="F16" s="37">
        <v>193.371627</v>
      </c>
      <c r="G16" s="37">
        <v>189.712061</v>
      </c>
      <c r="H16" s="37">
        <v>115.307154</v>
      </c>
      <c r="I16" s="35"/>
      <c r="J16" s="31">
        <f t="shared" si="4"/>
        <v>0.958443926923077</v>
      </c>
    </row>
    <row r="17" spans="1:10" ht="20.25" customHeight="1">
      <c r="A17" s="36"/>
      <c r="B17" s="37" t="s">
        <v>178</v>
      </c>
      <c r="C17" s="37">
        <v>700</v>
      </c>
      <c r="D17" s="37">
        <v>2700</v>
      </c>
      <c r="E17" s="37">
        <f t="shared" si="3"/>
        <v>2006.728</v>
      </c>
      <c r="F17" s="37">
        <f>536.45955+218.5295</f>
        <v>754.98905</v>
      </c>
      <c r="G17" s="37">
        <v>705.91385</v>
      </c>
      <c r="H17" s="37">
        <v>545.8251</v>
      </c>
      <c r="I17" s="35"/>
      <c r="J17" s="31">
        <f t="shared" si="4"/>
        <v>0.7432325925925927</v>
      </c>
    </row>
    <row r="18" spans="1:10" ht="20.25" customHeight="1">
      <c r="A18" s="36">
        <f>A16+1</f>
        <v>9</v>
      </c>
      <c r="B18" s="37" t="s">
        <v>15</v>
      </c>
      <c r="C18" s="37">
        <v>18000</v>
      </c>
      <c r="D18" s="37">
        <v>28300</v>
      </c>
      <c r="E18" s="37">
        <f t="shared" si="3"/>
        <v>27939.051271</v>
      </c>
      <c r="F18" s="37">
        <v>15.6025</v>
      </c>
      <c r="G18" s="37">
        <v>13953.923135</v>
      </c>
      <c r="H18" s="37">
        <v>13969.525636</v>
      </c>
      <c r="I18" s="35"/>
      <c r="J18" s="31">
        <f t="shared" si="4"/>
        <v>0.9872456279505301</v>
      </c>
    </row>
    <row r="19" spans="1:10" ht="20.25" customHeight="1">
      <c r="A19" s="36" t="s">
        <v>69</v>
      </c>
      <c r="B19" s="37" t="s">
        <v>16</v>
      </c>
      <c r="C19" s="37"/>
      <c r="D19" s="37"/>
      <c r="E19" s="37">
        <f t="shared" si="3"/>
        <v>0</v>
      </c>
      <c r="F19" s="37"/>
      <c r="G19" s="37"/>
      <c r="H19" s="37"/>
      <c r="I19" s="35"/>
      <c r="J19" s="31" t="e">
        <f t="shared" si="4"/>
        <v>#DIV/0!</v>
      </c>
    </row>
    <row r="20" spans="1:10" ht="20.25" customHeight="1">
      <c r="A20" s="36"/>
      <c r="B20" s="37" t="s">
        <v>17</v>
      </c>
      <c r="C20" s="37"/>
      <c r="D20" s="37"/>
      <c r="E20" s="37">
        <f t="shared" si="3"/>
        <v>0</v>
      </c>
      <c r="F20" s="37"/>
      <c r="G20" s="37"/>
      <c r="H20" s="37"/>
      <c r="I20" s="35"/>
      <c r="J20" s="31" t="e">
        <f t="shared" si="4"/>
        <v>#DIV/0!</v>
      </c>
    </row>
    <row r="21" spans="1:10" ht="20.25" customHeight="1">
      <c r="A21" s="36" t="s">
        <v>70</v>
      </c>
      <c r="B21" s="37" t="s">
        <v>18</v>
      </c>
      <c r="C21" s="37"/>
      <c r="D21" s="37"/>
      <c r="E21" s="37">
        <f t="shared" si="3"/>
        <v>0</v>
      </c>
      <c r="F21" s="37"/>
      <c r="G21" s="37"/>
      <c r="H21" s="37"/>
      <c r="I21" s="35"/>
      <c r="J21" s="31" t="e">
        <f t="shared" si="4"/>
        <v>#DIV/0!</v>
      </c>
    </row>
    <row r="22" spans="1:10" ht="26.25" customHeight="1">
      <c r="A22" s="36" t="s">
        <v>71</v>
      </c>
      <c r="B22" s="37" t="s">
        <v>100</v>
      </c>
      <c r="C22" s="37"/>
      <c r="D22" s="37"/>
      <c r="E22" s="37">
        <f t="shared" si="3"/>
        <v>0</v>
      </c>
      <c r="F22" s="37"/>
      <c r="G22" s="37"/>
      <c r="H22" s="37"/>
      <c r="I22" s="35"/>
      <c r="J22" s="31" t="e">
        <f t="shared" si="4"/>
        <v>#DIV/0!</v>
      </c>
    </row>
    <row r="23" spans="1:10" ht="28.5" customHeight="1">
      <c r="A23" s="36" t="s">
        <v>71</v>
      </c>
      <c r="B23" s="37" t="s">
        <v>150</v>
      </c>
      <c r="C23" s="37">
        <f>C18</f>
        <v>18000</v>
      </c>
      <c r="D23" s="37">
        <f>D18</f>
        <v>28300</v>
      </c>
      <c r="E23" s="37">
        <f t="shared" si="3"/>
        <v>27939.051271</v>
      </c>
      <c r="F23" s="37">
        <f>F18</f>
        <v>15.6025</v>
      </c>
      <c r="G23" s="37">
        <f>G18</f>
        <v>13953.923135</v>
      </c>
      <c r="H23" s="37">
        <f>H18</f>
        <v>13969.525636</v>
      </c>
      <c r="I23" s="35"/>
      <c r="J23" s="31">
        <f t="shared" si="4"/>
        <v>0.9872456279505301</v>
      </c>
    </row>
    <row r="24" spans="1:10" ht="20.25" customHeight="1">
      <c r="A24" s="36">
        <f>A18+1</f>
        <v>10</v>
      </c>
      <c r="B24" s="37" t="s">
        <v>19</v>
      </c>
      <c r="C24" s="37">
        <f>C25+C26</f>
        <v>3500</v>
      </c>
      <c r="D24" s="37">
        <f>D25+D26</f>
        <v>3500</v>
      </c>
      <c r="E24" s="37">
        <f t="shared" si="3"/>
        <v>1676.891513</v>
      </c>
      <c r="F24" s="37">
        <f>138.76434+792.054292</f>
        <v>930.818632</v>
      </c>
      <c r="G24" s="37">
        <v>746.072881</v>
      </c>
      <c r="H24" s="37"/>
      <c r="I24" s="35"/>
      <c r="J24" s="31">
        <f t="shared" si="4"/>
        <v>0.47911186085714286</v>
      </c>
    </row>
    <row r="25" spans="1:10" ht="20.25" customHeight="1">
      <c r="A25" s="36" t="s">
        <v>20</v>
      </c>
      <c r="B25" s="37" t="s">
        <v>21</v>
      </c>
      <c r="C25" s="37">
        <v>2000</v>
      </c>
      <c r="D25" s="37">
        <f>C25</f>
        <v>2000</v>
      </c>
      <c r="E25" s="37">
        <f t="shared" si="3"/>
        <v>249.1</v>
      </c>
      <c r="F25" s="37">
        <v>149.1</v>
      </c>
      <c r="G25" s="37">
        <v>100</v>
      </c>
      <c r="H25" s="37"/>
      <c r="I25" s="35"/>
      <c r="J25" s="31">
        <f t="shared" si="4"/>
        <v>0.12455</v>
      </c>
    </row>
    <row r="26" spans="1:10" ht="20.25" customHeight="1">
      <c r="A26" s="36" t="s">
        <v>20</v>
      </c>
      <c r="B26" s="37" t="s">
        <v>22</v>
      </c>
      <c r="C26" s="37">
        <v>1500</v>
      </c>
      <c r="D26" s="37">
        <f>C26</f>
        <v>1500</v>
      </c>
      <c r="E26" s="37">
        <f t="shared" si="3"/>
        <v>1427.7915130000001</v>
      </c>
      <c r="F26" s="37">
        <f>F24-F25</f>
        <v>781.718632</v>
      </c>
      <c r="G26" s="37">
        <f>G24-G25</f>
        <v>646.072881</v>
      </c>
      <c r="H26" s="37"/>
      <c r="I26" s="35"/>
      <c r="J26" s="31">
        <f t="shared" si="4"/>
        <v>0.9518610086666668</v>
      </c>
    </row>
    <row r="27" spans="1:10" ht="20.25" customHeight="1">
      <c r="A27" s="36">
        <f>A24+1</f>
        <v>11</v>
      </c>
      <c r="B27" s="37" t="s">
        <v>23</v>
      </c>
      <c r="C27" s="37">
        <v>2000</v>
      </c>
      <c r="D27" s="37">
        <v>2000</v>
      </c>
      <c r="E27" s="37">
        <f t="shared" si="3"/>
        <v>1143.3132</v>
      </c>
      <c r="F27" s="37"/>
      <c r="G27" s="37"/>
      <c r="H27" s="37">
        <f>1065.5282+77.785</f>
        <v>1143.3132</v>
      </c>
      <c r="I27" s="35"/>
      <c r="J27" s="31">
        <f t="shared" si="4"/>
        <v>0.5716566000000001</v>
      </c>
    </row>
    <row r="28" spans="1:9" s="1" customFormat="1" ht="30.75" customHeight="1">
      <c r="A28" s="32" t="s">
        <v>24</v>
      </c>
      <c r="B28" s="39" t="s">
        <v>25</v>
      </c>
      <c r="C28" s="39"/>
      <c r="D28" s="34"/>
      <c r="E28" s="37">
        <f t="shared" si="3"/>
        <v>0</v>
      </c>
      <c r="F28" s="34"/>
      <c r="G28" s="34"/>
      <c r="H28" s="34"/>
      <c r="I28" s="38"/>
    </row>
    <row r="29" spans="1:9" s="1" customFormat="1" ht="20.25" customHeight="1">
      <c r="A29" s="32" t="s">
        <v>26</v>
      </c>
      <c r="B29" s="34" t="s">
        <v>27</v>
      </c>
      <c r="C29" s="34">
        <f aca="true" t="shared" si="5" ref="C29:H29">C30+C33</f>
        <v>615590</v>
      </c>
      <c r="D29" s="34">
        <f t="shared" si="5"/>
        <v>615590</v>
      </c>
      <c r="E29" s="34">
        <f t="shared" si="5"/>
        <v>402152.471</v>
      </c>
      <c r="F29" s="34">
        <f t="shared" si="5"/>
        <v>1800</v>
      </c>
      <c r="G29" s="34">
        <f t="shared" si="5"/>
        <v>318004.51</v>
      </c>
      <c r="H29" s="34">
        <f t="shared" si="5"/>
        <v>82347.961</v>
      </c>
      <c r="I29" s="38"/>
    </row>
    <row r="30" spans="1:9" s="1" customFormat="1" ht="20.25" customHeight="1">
      <c r="A30" s="32">
        <v>1</v>
      </c>
      <c r="B30" s="34" t="s">
        <v>28</v>
      </c>
      <c r="C30" s="34">
        <f aca="true" t="shared" si="6" ref="C30:H30">C31+C32</f>
        <v>615590</v>
      </c>
      <c r="D30" s="34">
        <f t="shared" si="6"/>
        <v>615590</v>
      </c>
      <c r="E30" s="34">
        <f t="shared" si="6"/>
        <v>402152.471</v>
      </c>
      <c r="F30" s="34">
        <f t="shared" si="6"/>
        <v>1800</v>
      </c>
      <c r="G30" s="34">
        <f t="shared" si="6"/>
        <v>318004.51</v>
      </c>
      <c r="H30" s="34">
        <f t="shared" si="6"/>
        <v>82347.961</v>
      </c>
      <c r="I30" s="38"/>
    </row>
    <row r="31" spans="1:9" ht="20.25" customHeight="1">
      <c r="A31" s="36" t="s">
        <v>20</v>
      </c>
      <c r="B31" s="37" t="s">
        <v>29</v>
      </c>
      <c r="C31" s="37">
        <v>615590</v>
      </c>
      <c r="D31" s="37">
        <v>615590</v>
      </c>
      <c r="E31" s="37">
        <f t="shared" si="3"/>
        <v>356289.825</v>
      </c>
      <c r="F31" s="37">
        <v>1800</v>
      </c>
      <c r="G31" s="37">
        <v>284677</v>
      </c>
      <c r="H31" s="37">
        <v>69812.825</v>
      </c>
      <c r="I31" s="38"/>
    </row>
    <row r="32" spans="1:9" ht="20.25" customHeight="1">
      <c r="A32" s="36" t="s">
        <v>20</v>
      </c>
      <c r="B32" s="37" t="s">
        <v>30</v>
      </c>
      <c r="C32" s="37"/>
      <c r="D32" s="37"/>
      <c r="E32" s="37">
        <f t="shared" si="3"/>
        <v>45862.646</v>
      </c>
      <c r="F32" s="37"/>
      <c r="G32" s="37">
        <v>33327.51</v>
      </c>
      <c r="H32" s="37">
        <v>12535.136</v>
      </c>
      <c r="I32" s="38"/>
    </row>
    <row r="33" spans="1:9" s="1" customFormat="1" ht="20.25" customHeight="1">
      <c r="A33" s="40">
        <v>2</v>
      </c>
      <c r="B33" s="41" t="s">
        <v>31</v>
      </c>
      <c r="C33" s="41"/>
      <c r="D33" s="41"/>
      <c r="E33" s="42">
        <f t="shared" si="3"/>
        <v>0</v>
      </c>
      <c r="F33" s="41"/>
      <c r="G33" s="41"/>
      <c r="H33" s="41"/>
      <c r="I33" s="43"/>
    </row>
    <row r="34" spans="1:9" s="1" customFormat="1" ht="20.25" customHeight="1">
      <c r="A34" s="16"/>
      <c r="B34" s="16" t="s">
        <v>32</v>
      </c>
      <c r="C34" s="17">
        <f aca="true" t="shared" si="7" ref="C34:H34">C8+C28+C29</f>
        <v>675290</v>
      </c>
      <c r="D34" s="17">
        <f t="shared" si="7"/>
        <v>687590</v>
      </c>
      <c r="E34" s="17">
        <f t="shared" si="7"/>
        <v>462979.47380700003</v>
      </c>
      <c r="F34" s="17">
        <f t="shared" si="7"/>
        <v>10055.572795</v>
      </c>
      <c r="G34" s="17">
        <f t="shared" si="7"/>
        <v>350953.694695</v>
      </c>
      <c r="H34" s="17">
        <f t="shared" si="7"/>
        <v>101970.206317</v>
      </c>
      <c r="I34" s="44">
        <f>E34/C34</f>
        <v>0.6856009622636201</v>
      </c>
    </row>
    <row r="35" ht="24" customHeight="1"/>
    <row r="36" spans="5:9" ht="21" customHeight="1">
      <c r="E36" s="19"/>
      <c r="F36" s="118" t="s">
        <v>216</v>
      </c>
      <c r="G36" s="118"/>
      <c r="H36" s="118"/>
      <c r="I36" s="118"/>
    </row>
    <row r="37" spans="3:9" ht="23.25" customHeight="1">
      <c r="C37" s="18"/>
      <c r="D37" s="18"/>
      <c r="F37" s="123" t="s">
        <v>181</v>
      </c>
      <c r="G37" s="123"/>
      <c r="H37" s="123"/>
      <c r="I37" s="123"/>
    </row>
    <row r="38" spans="2:9" ht="15.75" customHeight="1">
      <c r="B38" s="18" t="s">
        <v>77</v>
      </c>
      <c r="F38" s="123" t="s">
        <v>82</v>
      </c>
      <c r="G38" s="123"/>
      <c r="H38" s="123"/>
      <c r="I38" s="123"/>
    </row>
    <row r="39" ht="19.5" customHeight="1"/>
    <row r="43" spans="2:10" ht="15.75" customHeight="1">
      <c r="B43" s="123"/>
      <c r="C43" s="123"/>
      <c r="D43" s="123"/>
      <c r="E43" s="1"/>
      <c r="F43" s="1"/>
      <c r="I43" s="18"/>
      <c r="J43" s="18"/>
    </row>
    <row r="44" spans="2:9" s="4" customFormat="1" ht="20.25" customHeight="1">
      <c r="B44" s="9" t="s">
        <v>222</v>
      </c>
      <c r="C44" s="9"/>
      <c r="F44" s="163" t="s">
        <v>219</v>
      </c>
      <c r="G44" s="163"/>
      <c r="H44" s="163"/>
      <c r="I44" s="163"/>
    </row>
  </sheetData>
  <sheetProtection/>
  <mergeCells count="18">
    <mergeCell ref="F44:I44"/>
    <mergeCell ref="B43:D43"/>
    <mergeCell ref="I5:I6"/>
    <mergeCell ref="F5:H5"/>
    <mergeCell ref="E5:E6"/>
    <mergeCell ref="D5:D6"/>
    <mergeCell ref="F37:I37"/>
    <mergeCell ref="F38:I38"/>
    <mergeCell ref="F36:I36"/>
    <mergeCell ref="A1:B1"/>
    <mergeCell ref="A2:B2"/>
    <mergeCell ref="B3:H3"/>
    <mergeCell ref="H4:I4"/>
    <mergeCell ref="B5:B6"/>
    <mergeCell ref="C5:C6"/>
    <mergeCell ref="A7:B7"/>
    <mergeCell ref="A5:A6"/>
    <mergeCell ref="B4:G4"/>
  </mergeCells>
  <printOptions horizontalCentered="1"/>
  <pageMargins left="0" right="0" top="0.2362204724409449" bottom="0.11811023622047245" header="0.2362204724409449" footer="0.2362204724409449"/>
  <pageSetup horizontalDpi="600" verticalDpi="600" orientation="landscape" paperSize="9" scale="90" r:id="rId2"/>
  <headerFooter alignWithMargins="0">
    <oddFooter>&amp;CTrang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55"/>
  <sheetViews>
    <sheetView zoomScalePageLayoutView="0" workbookViewId="0" topLeftCell="A1">
      <pane xSplit="3" ySplit="8" topLeftCell="D4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55" sqref="A55:IV55"/>
    </sheetView>
  </sheetViews>
  <sheetFormatPr defaultColWidth="10.28125" defaultRowHeight="12.75"/>
  <cols>
    <col min="1" max="1" width="4.28125" style="11" customWidth="1"/>
    <col min="2" max="2" width="71.57421875" style="2" customWidth="1"/>
    <col min="3" max="3" width="14.7109375" style="2" customWidth="1"/>
    <col min="4" max="5" width="8.8515625" style="2" customWidth="1"/>
    <col min="6" max="6" width="10.00390625" style="2" customWidth="1"/>
    <col min="7" max="8" width="8.8515625" style="2" customWidth="1"/>
    <col min="9" max="9" width="16.28125" style="2" customWidth="1"/>
    <col min="10" max="16384" width="10.28125" style="2" customWidth="1"/>
  </cols>
  <sheetData>
    <row r="1" spans="1:2" ht="15.75">
      <c r="A1" s="124" t="s">
        <v>183</v>
      </c>
      <c r="B1" s="124"/>
    </row>
    <row r="2" spans="1:8" ht="14.25" customHeight="1">
      <c r="A2" s="124" t="s">
        <v>182</v>
      </c>
      <c r="B2" s="124"/>
      <c r="D2" s="125"/>
      <c r="E2" s="125"/>
      <c r="G2" s="125" t="s">
        <v>97</v>
      </c>
      <c r="H2" s="125"/>
    </row>
    <row r="3" spans="1:11" ht="15.75" customHeight="1">
      <c r="A3" s="116" t="s">
        <v>137</v>
      </c>
      <c r="B3" s="116"/>
      <c r="C3" s="116"/>
      <c r="D3" s="116"/>
      <c r="E3" s="116"/>
      <c r="F3" s="116"/>
      <c r="G3" s="116"/>
      <c r="H3" s="116"/>
      <c r="I3" s="13"/>
      <c r="J3" s="13"/>
      <c r="K3" s="13"/>
    </row>
    <row r="4" spans="2:8" ht="18" customHeight="1">
      <c r="B4" s="122"/>
      <c r="C4" s="122"/>
      <c r="D4" s="122"/>
      <c r="E4" s="122"/>
      <c r="F4" s="122"/>
      <c r="G4" s="118" t="s">
        <v>96</v>
      </c>
      <c r="H4" s="118"/>
    </row>
    <row r="5" spans="1:9" ht="18.75" customHeight="1">
      <c r="A5" s="126" t="s">
        <v>0</v>
      </c>
      <c r="B5" s="126" t="s">
        <v>1</v>
      </c>
      <c r="C5" s="126" t="s">
        <v>73</v>
      </c>
      <c r="D5" s="126" t="s">
        <v>33</v>
      </c>
      <c r="E5" s="126"/>
      <c r="F5" s="126" t="s">
        <v>138</v>
      </c>
      <c r="G5" s="126" t="s">
        <v>33</v>
      </c>
      <c r="H5" s="126"/>
      <c r="I5" s="128" t="s">
        <v>151</v>
      </c>
    </row>
    <row r="6" spans="1:9" ht="53.25" customHeight="1">
      <c r="A6" s="127"/>
      <c r="B6" s="127"/>
      <c r="C6" s="127"/>
      <c r="D6" s="45" t="s">
        <v>4</v>
      </c>
      <c r="E6" s="45" t="s">
        <v>5</v>
      </c>
      <c r="F6" s="127"/>
      <c r="G6" s="45" t="s">
        <v>4</v>
      </c>
      <c r="H6" s="45" t="s">
        <v>5</v>
      </c>
      <c r="I6" s="129"/>
    </row>
    <row r="7" spans="1:9" s="1" customFormat="1" ht="21.75" customHeight="1">
      <c r="A7" s="29" t="s">
        <v>6</v>
      </c>
      <c r="B7" s="30" t="s">
        <v>34</v>
      </c>
      <c r="C7" s="30">
        <f aca="true" t="shared" si="0" ref="C7:H7">C8+C16+C39+C40</f>
        <v>679264.9996930001</v>
      </c>
      <c r="D7" s="30">
        <f t="shared" si="0"/>
        <v>544382.999693</v>
      </c>
      <c r="E7" s="30">
        <f t="shared" si="0"/>
        <v>134882</v>
      </c>
      <c r="F7" s="30">
        <f t="shared" si="0"/>
        <v>298083.28306299995</v>
      </c>
      <c r="G7" s="30">
        <f t="shared" si="0"/>
        <v>229687.486672</v>
      </c>
      <c r="H7" s="30">
        <f t="shared" si="0"/>
        <v>68395.796391</v>
      </c>
      <c r="I7" s="47">
        <f>F7/C7</f>
        <v>0.4388320952761019</v>
      </c>
    </row>
    <row r="8" spans="1:9" s="1" customFormat="1" ht="18" customHeight="1">
      <c r="A8" s="32" t="s">
        <v>35</v>
      </c>
      <c r="B8" s="34" t="s">
        <v>36</v>
      </c>
      <c r="C8" s="34">
        <f aca="true" t="shared" si="1" ref="C8:H8">C10+C11+C15</f>
        <v>28585</v>
      </c>
      <c r="D8" s="34">
        <f t="shared" si="1"/>
        <v>14306</v>
      </c>
      <c r="E8" s="34">
        <f t="shared" si="1"/>
        <v>14279</v>
      </c>
      <c r="F8" s="34">
        <f t="shared" si="1"/>
        <v>29728.293999999998</v>
      </c>
      <c r="G8" s="34">
        <f t="shared" si="1"/>
        <v>23078.478</v>
      </c>
      <c r="H8" s="34">
        <f t="shared" si="1"/>
        <v>6649.816</v>
      </c>
      <c r="I8" s="48">
        <f>F8/C8</f>
        <v>1.0399962917614132</v>
      </c>
    </row>
    <row r="9" spans="1:9" ht="21.75" customHeight="1">
      <c r="A9" s="36"/>
      <c r="B9" s="37" t="s">
        <v>37</v>
      </c>
      <c r="C9" s="37"/>
      <c r="D9" s="37"/>
      <c r="E9" s="37"/>
      <c r="F9" s="37"/>
      <c r="G9" s="37"/>
      <c r="H9" s="37"/>
      <c r="I9" s="37"/>
    </row>
    <row r="10" spans="1:9" ht="21.75" customHeight="1">
      <c r="A10" s="36">
        <v>1</v>
      </c>
      <c r="B10" s="37" t="s">
        <v>93</v>
      </c>
      <c r="C10" s="37">
        <f>D10+E10</f>
        <v>0</v>
      </c>
      <c r="D10" s="37"/>
      <c r="E10" s="37"/>
      <c r="F10" s="37">
        <f>G10+H10</f>
        <v>0</v>
      </c>
      <c r="G10" s="37"/>
      <c r="H10" s="37"/>
      <c r="I10" s="37"/>
    </row>
    <row r="11" spans="1:9" ht="21.75" customHeight="1">
      <c r="A11" s="36">
        <v>2</v>
      </c>
      <c r="B11" s="37" t="s">
        <v>92</v>
      </c>
      <c r="C11" s="37">
        <f aca="true" t="shared" si="2" ref="C11:C17">D11+E11</f>
        <v>0</v>
      </c>
      <c r="D11" s="37"/>
      <c r="E11" s="37"/>
      <c r="F11" s="37">
        <f aca="true" t="shared" si="3" ref="F11:F17">G11+H11</f>
        <v>0</v>
      </c>
      <c r="G11" s="37"/>
      <c r="H11" s="37"/>
      <c r="I11" s="37"/>
    </row>
    <row r="12" spans="1:9" ht="21.75" customHeight="1">
      <c r="A12" s="36" t="s">
        <v>71</v>
      </c>
      <c r="B12" s="37" t="s">
        <v>94</v>
      </c>
      <c r="C12" s="37">
        <f t="shared" si="2"/>
        <v>0</v>
      </c>
      <c r="D12" s="37"/>
      <c r="E12" s="37"/>
      <c r="F12" s="37">
        <f t="shared" si="3"/>
        <v>0</v>
      </c>
      <c r="G12" s="37"/>
      <c r="H12" s="37"/>
      <c r="I12" s="37"/>
    </row>
    <row r="13" spans="1:9" ht="21.75" customHeight="1">
      <c r="A13" s="36" t="s">
        <v>71</v>
      </c>
      <c r="B13" s="37" t="s">
        <v>140</v>
      </c>
      <c r="C13" s="37">
        <f t="shared" si="2"/>
        <v>0</v>
      </c>
      <c r="D13" s="37"/>
      <c r="E13" s="37"/>
      <c r="F13" s="37">
        <f t="shared" si="3"/>
        <v>0</v>
      </c>
      <c r="G13" s="37"/>
      <c r="H13" s="37"/>
      <c r="I13" s="37"/>
    </row>
    <row r="14" spans="1:9" ht="21.75" customHeight="1">
      <c r="A14" s="36" t="s">
        <v>71</v>
      </c>
      <c r="B14" s="37" t="s">
        <v>74</v>
      </c>
      <c r="C14" s="37">
        <f t="shared" si="2"/>
        <v>0</v>
      </c>
      <c r="D14" s="37"/>
      <c r="E14" s="37"/>
      <c r="F14" s="37">
        <f t="shared" si="3"/>
        <v>0</v>
      </c>
      <c r="G14" s="37"/>
      <c r="H14" s="37"/>
      <c r="I14" s="37"/>
    </row>
    <row r="15" spans="1:9" ht="21.75" customHeight="1">
      <c r="A15" s="36">
        <v>3</v>
      </c>
      <c r="B15" s="37" t="s">
        <v>95</v>
      </c>
      <c r="C15" s="37">
        <f t="shared" si="2"/>
        <v>28585</v>
      </c>
      <c r="D15" s="37">
        <v>14306</v>
      </c>
      <c r="E15" s="37">
        <v>14279</v>
      </c>
      <c r="F15" s="37">
        <f t="shared" si="3"/>
        <v>29728.293999999998</v>
      </c>
      <c r="G15" s="37">
        <v>23078.478</v>
      </c>
      <c r="H15" s="37">
        <v>6649.816</v>
      </c>
      <c r="I15" s="37"/>
    </row>
    <row r="16" spans="1:9" s="1" customFormat="1" ht="21.75" customHeight="1">
      <c r="A16" s="32" t="s">
        <v>38</v>
      </c>
      <c r="B16" s="34" t="s">
        <v>39</v>
      </c>
      <c r="C16" s="34">
        <f aca="true" t="shared" si="4" ref="C16:H16">C17+C24+C27+C28+C29+C30+C31+C32+C33+C38+C37</f>
        <v>637436.9996930001</v>
      </c>
      <c r="D16" s="34">
        <f t="shared" si="4"/>
        <v>520034.999693</v>
      </c>
      <c r="E16" s="34">
        <f t="shared" si="4"/>
        <v>117402.00000000001</v>
      </c>
      <c r="F16" s="34">
        <f t="shared" si="4"/>
        <v>268354.98906299996</v>
      </c>
      <c r="G16" s="34">
        <f t="shared" si="4"/>
        <v>206609.008672</v>
      </c>
      <c r="H16" s="34">
        <f t="shared" si="4"/>
        <v>61745.980391</v>
      </c>
      <c r="I16" s="48">
        <f>F16/C16</f>
        <v>0.42099060643207725</v>
      </c>
    </row>
    <row r="17" spans="1:9" ht="21.75" customHeight="1">
      <c r="A17" s="36">
        <v>1</v>
      </c>
      <c r="B17" s="37" t="s">
        <v>152</v>
      </c>
      <c r="C17" s="37">
        <f t="shared" si="2"/>
        <v>26163.0185556</v>
      </c>
      <c r="D17" s="37">
        <v>19516.43306</v>
      </c>
      <c r="E17" s="37">
        <v>6646.5854956</v>
      </c>
      <c r="F17" s="37">
        <f t="shared" si="3"/>
        <v>5856.078428000001</v>
      </c>
      <c r="G17" s="37">
        <v>646.3581</v>
      </c>
      <c r="H17" s="37">
        <v>5209.720328</v>
      </c>
      <c r="I17" s="37"/>
    </row>
    <row r="18" spans="1:9" ht="21.75" customHeight="1">
      <c r="A18" s="36" t="s">
        <v>71</v>
      </c>
      <c r="B18" s="49" t="s">
        <v>153</v>
      </c>
      <c r="C18" s="37"/>
      <c r="D18" s="37"/>
      <c r="E18" s="37"/>
      <c r="F18" s="37"/>
      <c r="G18" s="37"/>
      <c r="H18" s="37"/>
      <c r="I18" s="37"/>
    </row>
    <row r="19" spans="1:9" ht="21.75" customHeight="1">
      <c r="A19" s="36" t="s">
        <v>71</v>
      </c>
      <c r="B19" s="49" t="s">
        <v>154</v>
      </c>
      <c r="C19" s="37"/>
      <c r="D19" s="37"/>
      <c r="E19" s="37"/>
      <c r="F19" s="37"/>
      <c r="G19" s="37"/>
      <c r="H19" s="37"/>
      <c r="I19" s="37"/>
    </row>
    <row r="20" spans="1:9" ht="21.75" customHeight="1">
      <c r="A20" s="36" t="s">
        <v>71</v>
      </c>
      <c r="B20" s="49" t="s">
        <v>161</v>
      </c>
      <c r="C20" s="37"/>
      <c r="D20" s="37"/>
      <c r="E20" s="37"/>
      <c r="F20" s="37"/>
      <c r="G20" s="37"/>
      <c r="H20" s="37"/>
      <c r="I20" s="37"/>
    </row>
    <row r="21" spans="1:9" ht="21.75" customHeight="1">
      <c r="A21" s="36" t="s">
        <v>71</v>
      </c>
      <c r="B21" s="49" t="s">
        <v>155</v>
      </c>
      <c r="C21" s="37"/>
      <c r="D21" s="37"/>
      <c r="E21" s="37"/>
      <c r="F21" s="37"/>
      <c r="G21" s="37"/>
      <c r="H21" s="37"/>
      <c r="I21" s="37"/>
    </row>
    <row r="22" spans="1:9" ht="21.75" customHeight="1">
      <c r="A22" s="36" t="s">
        <v>71</v>
      </c>
      <c r="B22" s="49" t="s">
        <v>156</v>
      </c>
      <c r="C22" s="37"/>
      <c r="D22" s="37"/>
      <c r="E22" s="37"/>
      <c r="F22" s="37"/>
      <c r="G22" s="37"/>
      <c r="H22" s="37"/>
      <c r="I22" s="37"/>
    </row>
    <row r="23" spans="1:9" ht="19.5" customHeight="1">
      <c r="A23" s="36" t="s">
        <v>71</v>
      </c>
      <c r="B23" s="37" t="s">
        <v>139</v>
      </c>
      <c r="C23" s="37"/>
      <c r="D23" s="37"/>
      <c r="E23" s="37"/>
      <c r="F23" s="37"/>
      <c r="G23" s="37"/>
      <c r="H23" s="37"/>
      <c r="I23" s="37"/>
    </row>
    <row r="24" spans="1:9" ht="18.75" customHeight="1">
      <c r="A24" s="36">
        <v>2</v>
      </c>
      <c r="B24" s="37" t="s">
        <v>40</v>
      </c>
      <c r="C24" s="37">
        <f>C25+C26</f>
        <v>300368.58161</v>
      </c>
      <c r="D24" s="37">
        <f>D25+D26</f>
        <v>300368.58161</v>
      </c>
      <c r="E24" s="37">
        <f>E25+E26</f>
        <v>0</v>
      </c>
      <c r="F24" s="37">
        <f>G24+H24</f>
        <v>137970.61973799998</v>
      </c>
      <c r="G24" s="37">
        <v>137892.232738</v>
      </c>
      <c r="H24" s="37">
        <v>78.387</v>
      </c>
      <c r="I24" s="37"/>
    </row>
    <row r="25" spans="1:9" ht="18.75" customHeight="1">
      <c r="A25" s="36" t="s">
        <v>20</v>
      </c>
      <c r="B25" s="37" t="s">
        <v>41</v>
      </c>
      <c r="C25" s="37">
        <f aca="true" t="shared" si="5" ref="C25:C32">D25+E25</f>
        <v>296409</v>
      </c>
      <c r="D25" s="37">
        <v>296409</v>
      </c>
      <c r="E25" s="37"/>
      <c r="F25" s="37"/>
      <c r="G25" s="37"/>
      <c r="H25" s="37"/>
      <c r="I25" s="37"/>
    </row>
    <row r="26" spans="1:9" ht="18" customHeight="1">
      <c r="A26" s="36" t="s">
        <v>20</v>
      </c>
      <c r="B26" s="37" t="s">
        <v>42</v>
      </c>
      <c r="C26" s="37">
        <f t="shared" si="5"/>
        <v>3959.58161</v>
      </c>
      <c r="D26" s="37">
        <v>3959.58161</v>
      </c>
      <c r="E26" s="37"/>
      <c r="F26" s="37"/>
      <c r="G26" s="37"/>
      <c r="H26" s="37"/>
      <c r="I26" s="37"/>
    </row>
    <row r="27" spans="1:9" ht="19.5" customHeight="1">
      <c r="A27" s="36">
        <f>A24+1</f>
        <v>3</v>
      </c>
      <c r="B27" s="37" t="s">
        <v>43</v>
      </c>
      <c r="C27" s="37">
        <f t="shared" si="5"/>
        <v>35464.105587</v>
      </c>
      <c r="D27" s="37">
        <v>35464.105587</v>
      </c>
      <c r="E27" s="37"/>
      <c r="F27" s="37">
        <f aca="true" t="shared" si="6" ref="F27:F32">G27+H27</f>
        <v>12726.739732</v>
      </c>
      <c r="G27" s="37">
        <v>12245.248132</v>
      </c>
      <c r="H27" s="37">
        <v>481.4916</v>
      </c>
      <c r="I27" s="37"/>
    </row>
    <row r="28" spans="1:9" ht="18.75" customHeight="1">
      <c r="A28" s="36">
        <f aca="true" t="shared" si="7" ref="A28:A33">A27+1</f>
        <v>4</v>
      </c>
      <c r="B28" s="37" t="s">
        <v>44</v>
      </c>
      <c r="C28" s="37">
        <f t="shared" si="5"/>
        <v>0</v>
      </c>
      <c r="D28" s="37"/>
      <c r="E28" s="37"/>
      <c r="F28" s="37">
        <f t="shared" si="6"/>
        <v>0</v>
      </c>
      <c r="G28" s="37"/>
      <c r="H28" s="37"/>
      <c r="I28" s="37"/>
    </row>
    <row r="29" spans="1:9" ht="17.25" customHeight="1">
      <c r="A29" s="36">
        <f t="shared" si="7"/>
        <v>5</v>
      </c>
      <c r="B29" s="37" t="s">
        <v>45</v>
      </c>
      <c r="C29" s="37">
        <f t="shared" si="5"/>
        <v>9406.969491</v>
      </c>
      <c r="D29" s="37">
        <v>5349.969491</v>
      </c>
      <c r="E29" s="37">
        <v>4057</v>
      </c>
      <c r="F29" s="37">
        <f t="shared" si="6"/>
        <v>2018.042955</v>
      </c>
      <c r="G29" s="37">
        <v>1463.860129</v>
      </c>
      <c r="H29" s="37">
        <f>498.964026+55.2188</f>
        <v>554.182826</v>
      </c>
      <c r="I29" s="37"/>
    </row>
    <row r="30" spans="1:9" ht="18.75" customHeight="1">
      <c r="A30" s="36">
        <f t="shared" si="7"/>
        <v>6</v>
      </c>
      <c r="B30" s="37" t="s">
        <v>46</v>
      </c>
      <c r="C30" s="37">
        <f t="shared" si="5"/>
        <v>0</v>
      </c>
      <c r="D30" s="37"/>
      <c r="E30" s="37"/>
      <c r="F30" s="37">
        <f t="shared" si="6"/>
        <v>288.51952</v>
      </c>
      <c r="G30" s="37"/>
      <c r="H30" s="37">
        <v>288.51952</v>
      </c>
      <c r="I30" s="37"/>
    </row>
    <row r="31" spans="1:9" ht="18" customHeight="1">
      <c r="A31" s="36">
        <f t="shared" si="7"/>
        <v>7</v>
      </c>
      <c r="B31" s="37" t="s">
        <v>47</v>
      </c>
      <c r="C31" s="37">
        <f t="shared" si="5"/>
        <v>55083.128235000004</v>
      </c>
      <c r="D31" s="37">
        <v>50481.210435</v>
      </c>
      <c r="E31" s="37">
        <v>4601.9178</v>
      </c>
      <c r="F31" s="37">
        <f t="shared" si="6"/>
        <v>32023.17192</v>
      </c>
      <c r="G31" s="37">
        <v>28391.0794</v>
      </c>
      <c r="H31" s="37">
        <v>3632.09252</v>
      </c>
      <c r="I31" s="37"/>
    </row>
    <row r="32" spans="1:9" ht="18" customHeight="1">
      <c r="A32" s="36">
        <f>A31+1</f>
        <v>8</v>
      </c>
      <c r="B32" s="37" t="s">
        <v>48</v>
      </c>
      <c r="C32" s="37">
        <f t="shared" si="5"/>
        <v>192533.04692762202</v>
      </c>
      <c r="D32" s="37">
        <f>38378.54951+62349.15</f>
        <v>100727.69951</v>
      </c>
      <c r="E32" s="37">
        <v>91805.34741762202</v>
      </c>
      <c r="F32" s="37">
        <f t="shared" si="6"/>
        <v>67408.971082</v>
      </c>
      <c r="G32" s="37">
        <v>23153.523173</v>
      </c>
      <c r="H32" s="37">
        <v>44255.447909</v>
      </c>
      <c r="I32" s="37"/>
    </row>
    <row r="33" spans="1:9" ht="18" customHeight="1">
      <c r="A33" s="36">
        <f t="shared" si="7"/>
        <v>9</v>
      </c>
      <c r="B33" s="37" t="s">
        <v>49</v>
      </c>
      <c r="C33" s="37">
        <f aca="true" t="shared" si="8" ref="C33:H33">C34+C35</f>
        <v>11559.017568</v>
      </c>
      <c r="D33" s="37">
        <f t="shared" si="8"/>
        <v>3527</v>
      </c>
      <c r="E33" s="37">
        <f t="shared" si="8"/>
        <v>8032.017568</v>
      </c>
      <c r="F33" s="37">
        <f t="shared" si="8"/>
        <v>7935.493188</v>
      </c>
      <c r="G33" s="37">
        <f t="shared" si="8"/>
        <v>2112.157</v>
      </c>
      <c r="H33" s="37">
        <f t="shared" si="8"/>
        <v>5823.336187999999</v>
      </c>
      <c r="I33" s="37"/>
    </row>
    <row r="34" spans="1:9" ht="18" customHeight="1">
      <c r="A34" s="36" t="s">
        <v>20</v>
      </c>
      <c r="B34" s="37" t="s">
        <v>50</v>
      </c>
      <c r="C34" s="37">
        <f>D34+E34</f>
        <v>2891</v>
      </c>
      <c r="D34" s="37">
        <v>1101</v>
      </c>
      <c r="E34" s="37">
        <v>1790</v>
      </c>
      <c r="F34" s="37">
        <f>G34+H34</f>
        <v>2523.3831170000003</v>
      </c>
      <c r="G34" s="37">
        <v>1093.624</v>
      </c>
      <c r="H34" s="37">
        <v>1429.759117</v>
      </c>
      <c r="I34" s="37"/>
    </row>
    <row r="35" spans="1:9" ht="17.25" customHeight="1">
      <c r="A35" s="36" t="s">
        <v>20</v>
      </c>
      <c r="B35" s="37" t="s">
        <v>67</v>
      </c>
      <c r="C35" s="37">
        <f>D35+E35</f>
        <v>8668.017568</v>
      </c>
      <c r="D35" s="37">
        <v>2426</v>
      </c>
      <c r="E35" s="37">
        <v>6242.017568</v>
      </c>
      <c r="F35" s="37">
        <f>G35+H35</f>
        <v>5412.110071</v>
      </c>
      <c r="G35" s="37">
        <v>1018.533</v>
      </c>
      <c r="H35" s="37">
        <v>4393.577071</v>
      </c>
      <c r="I35" s="37"/>
    </row>
    <row r="36" spans="1:9" ht="16.5" customHeight="1">
      <c r="A36" s="36"/>
      <c r="B36" s="37" t="s">
        <v>68</v>
      </c>
      <c r="C36" s="37"/>
      <c r="D36" s="37"/>
      <c r="E36" s="37"/>
      <c r="F36" s="37">
        <f>G36+H36</f>
        <v>0</v>
      </c>
      <c r="G36" s="37"/>
      <c r="H36" s="37"/>
      <c r="I36" s="37"/>
    </row>
    <row r="37" spans="1:9" ht="16.5" customHeight="1">
      <c r="A37" s="36">
        <v>10</v>
      </c>
      <c r="B37" s="37" t="s">
        <v>101</v>
      </c>
      <c r="C37" s="37">
        <f>D37+E37</f>
        <v>3570</v>
      </c>
      <c r="D37" s="37">
        <v>2500</v>
      </c>
      <c r="E37" s="37">
        <v>1070</v>
      </c>
      <c r="F37" s="37">
        <f>G37+H37</f>
        <v>1422.8025</v>
      </c>
      <c r="G37" s="37"/>
      <c r="H37" s="37">
        <v>1422.8025</v>
      </c>
      <c r="I37" s="37"/>
    </row>
    <row r="38" spans="1:9" ht="18" customHeight="1">
      <c r="A38" s="36">
        <v>11</v>
      </c>
      <c r="B38" s="37" t="s">
        <v>51</v>
      </c>
      <c r="C38" s="37">
        <f>D38+E38</f>
        <v>3289.131718778</v>
      </c>
      <c r="D38" s="37">
        <v>2100</v>
      </c>
      <c r="E38" s="37">
        <v>1189.131718778</v>
      </c>
      <c r="F38" s="37">
        <f>G38+H38</f>
        <v>704.55</v>
      </c>
      <c r="G38" s="37">
        <v>704.55</v>
      </c>
      <c r="H38" s="37"/>
      <c r="I38" s="37"/>
    </row>
    <row r="39" spans="1:9" ht="15.75">
      <c r="A39" s="32" t="s">
        <v>52</v>
      </c>
      <c r="B39" s="34" t="s">
        <v>53</v>
      </c>
      <c r="C39" s="34">
        <v>1000</v>
      </c>
      <c r="D39" s="34">
        <v>1000</v>
      </c>
      <c r="E39" s="34"/>
      <c r="F39" s="37"/>
      <c r="G39" s="37"/>
      <c r="H39" s="37"/>
      <c r="I39" s="37"/>
    </row>
    <row r="40" spans="1:9" s="1" customFormat="1" ht="18.75" customHeight="1">
      <c r="A40" s="32" t="s">
        <v>54</v>
      </c>
      <c r="B40" s="34" t="s">
        <v>55</v>
      </c>
      <c r="C40" s="34">
        <f>D40+E40</f>
        <v>12243</v>
      </c>
      <c r="D40" s="34">
        <v>9042</v>
      </c>
      <c r="E40" s="34">
        <v>3201</v>
      </c>
      <c r="F40" s="34"/>
      <c r="G40" s="34"/>
      <c r="H40" s="34"/>
      <c r="I40" s="34"/>
    </row>
    <row r="41" spans="1:9" s="1" customFormat="1" ht="18" customHeight="1">
      <c r="A41" s="32" t="s">
        <v>24</v>
      </c>
      <c r="B41" s="34" t="s">
        <v>56</v>
      </c>
      <c r="C41" s="34"/>
      <c r="D41" s="34"/>
      <c r="E41" s="34"/>
      <c r="F41" s="34"/>
      <c r="G41" s="34"/>
      <c r="H41" s="34"/>
      <c r="I41" s="34"/>
    </row>
    <row r="42" spans="1:9" s="1" customFormat="1" ht="20.25" customHeight="1">
      <c r="A42" s="32" t="s">
        <v>26</v>
      </c>
      <c r="B42" s="34" t="s">
        <v>57</v>
      </c>
      <c r="C42" s="34">
        <f aca="true" t="shared" si="9" ref="C42:H42">C43+C46</f>
        <v>112653</v>
      </c>
      <c r="D42" s="34">
        <f t="shared" si="9"/>
        <v>112653</v>
      </c>
      <c r="E42" s="34">
        <f t="shared" si="9"/>
        <v>0</v>
      </c>
      <c r="F42" s="34">
        <f t="shared" si="9"/>
        <v>84147.961</v>
      </c>
      <c r="G42" s="34">
        <f t="shared" si="9"/>
        <v>84147.961</v>
      </c>
      <c r="H42" s="34">
        <f t="shared" si="9"/>
        <v>36.075</v>
      </c>
      <c r="I42" s="34"/>
    </row>
    <row r="43" spans="1:9" s="1" customFormat="1" ht="18" customHeight="1">
      <c r="A43" s="32">
        <v>1</v>
      </c>
      <c r="B43" s="34" t="s">
        <v>58</v>
      </c>
      <c r="C43" s="34">
        <f aca="true" t="shared" si="10" ref="C43:H43">C44+C45</f>
        <v>112653</v>
      </c>
      <c r="D43" s="34">
        <f t="shared" si="10"/>
        <v>112653</v>
      </c>
      <c r="E43" s="34">
        <f t="shared" si="10"/>
        <v>0</v>
      </c>
      <c r="F43" s="34">
        <f t="shared" si="10"/>
        <v>84147.961</v>
      </c>
      <c r="G43" s="34">
        <f t="shared" si="10"/>
        <v>84147.961</v>
      </c>
      <c r="H43" s="34">
        <f t="shared" si="10"/>
        <v>0</v>
      </c>
      <c r="I43" s="34"/>
    </row>
    <row r="44" spans="1:9" s="1" customFormat="1" ht="18.75" customHeight="1">
      <c r="A44" s="36" t="s">
        <v>20</v>
      </c>
      <c r="B44" s="37" t="s">
        <v>59</v>
      </c>
      <c r="C44" s="37">
        <v>112653</v>
      </c>
      <c r="D44" s="37">
        <v>112653</v>
      </c>
      <c r="E44" s="34"/>
      <c r="F44" s="37">
        <f>G44+H44</f>
        <v>71612.825</v>
      </c>
      <c r="G44" s="37">
        <v>71612.825</v>
      </c>
      <c r="H44" s="34"/>
      <c r="I44" s="34"/>
    </row>
    <row r="45" spans="1:9" s="1" customFormat="1" ht="18" customHeight="1">
      <c r="A45" s="36" t="s">
        <v>20</v>
      </c>
      <c r="B45" s="37" t="s">
        <v>60</v>
      </c>
      <c r="C45" s="34"/>
      <c r="D45" s="34"/>
      <c r="E45" s="34"/>
      <c r="F45" s="37">
        <f>G45+H45</f>
        <v>12535.136</v>
      </c>
      <c r="G45" s="37">
        <v>12535.136</v>
      </c>
      <c r="H45" s="34"/>
      <c r="I45" s="34"/>
    </row>
    <row r="46" spans="1:9" ht="18" customHeight="1">
      <c r="A46" s="40">
        <v>2</v>
      </c>
      <c r="B46" s="41" t="s">
        <v>61</v>
      </c>
      <c r="C46" s="42"/>
      <c r="D46" s="42"/>
      <c r="E46" s="42"/>
      <c r="F46" s="42"/>
      <c r="G46" s="42"/>
      <c r="H46" s="42">
        <v>36.075</v>
      </c>
      <c r="I46" s="42"/>
    </row>
    <row r="47" spans="1:10" ht="18" customHeight="1">
      <c r="A47" s="16"/>
      <c r="B47" s="16" t="s">
        <v>76</v>
      </c>
      <c r="C47" s="17">
        <f aca="true" t="shared" si="11" ref="C47:H47">+C42+C41+C7</f>
        <v>791917.9996930001</v>
      </c>
      <c r="D47" s="17">
        <f t="shared" si="11"/>
        <v>657035.999693</v>
      </c>
      <c r="E47" s="17">
        <f t="shared" si="11"/>
        <v>134882</v>
      </c>
      <c r="F47" s="17">
        <f t="shared" si="11"/>
        <v>382231.24406299996</v>
      </c>
      <c r="G47" s="17">
        <f t="shared" si="11"/>
        <v>313835.447672</v>
      </c>
      <c r="H47" s="17">
        <f t="shared" si="11"/>
        <v>68431.871391</v>
      </c>
      <c r="I47" s="160">
        <f>F47/C47</f>
        <v>0.4826651802474222</v>
      </c>
      <c r="J47" s="46"/>
    </row>
    <row r="48" spans="1:10" ht="18" customHeight="1">
      <c r="A48" s="157"/>
      <c r="B48" s="157"/>
      <c r="C48" s="158"/>
      <c r="D48" s="158"/>
      <c r="E48" s="158"/>
      <c r="F48" s="158"/>
      <c r="G48" s="158"/>
      <c r="H48" s="158"/>
      <c r="I48" s="159"/>
      <c r="J48" s="159"/>
    </row>
    <row r="49" spans="3:10" ht="21.75" customHeight="1">
      <c r="C49" s="10"/>
      <c r="D49" s="10"/>
      <c r="E49" s="161" t="s">
        <v>217</v>
      </c>
      <c r="F49" s="161"/>
      <c r="G49" s="161"/>
      <c r="H49" s="161"/>
      <c r="I49" s="161"/>
      <c r="J49" s="19"/>
    </row>
    <row r="50" spans="3:10" ht="21.75" customHeight="1">
      <c r="C50" s="18"/>
      <c r="D50" s="18"/>
      <c r="E50" s="123" t="s">
        <v>215</v>
      </c>
      <c r="F50" s="123"/>
      <c r="G50" s="123"/>
      <c r="H50" s="123"/>
      <c r="I50" s="123"/>
      <c r="J50" s="18"/>
    </row>
    <row r="51" spans="2:9" ht="21.75" customHeight="1">
      <c r="B51" s="18" t="s">
        <v>75</v>
      </c>
      <c r="E51" s="123" t="s">
        <v>82</v>
      </c>
      <c r="F51" s="123"/>
      <c r="G51" s="123"/>
      <c r="H51" s="123"/>
      <c r="I51" s="123"/>
    </row>
    <row r="52" spans="7:8" ht="21.75" customHeight="1">
      <c r="G52" s="3"/>
      <c r="H52" s="3"/>
    </row>
    <row r="53" ht="21.75" customHeight="1"/>
    <row r="54" ht="21.75" customHeight="1"/>
    <row r="55" spans="2:9" s="4" customFormat="1" ht="20.25" customHeight="1">
      <c r="B55" s="9" t="s">
        <v>222</v>
      </c>
      <c r="C55" s="9"/>
      <c r="E55" s="163" t="s">
        <v>219</v>
      </c>
      <c r="F55" s="163"/>
      <c r="G55" s="163"/>
      <c r="H55" s="163"/>
      <c r="I55" s="163"/>
    </row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</sheetData>
  <sheetProtection/>
  <mergeCells count="18">
    <mergeCell ref="E50:I50"/>
    <mergeCell ref="E51:I51"/>
    <mergeCell ref="E55:I55"/>
    <mergeCell ref="A1:B1"/>
    <mergeCell ref="G2:H2"/>
    <mergeCell ref="A3:H3"/>
    <mergeCell ref="I5:I6"/>
    <mergeCell ref="D5:E5"/>
    <mergeCell ref="A5:A6"/>
    <mergeCell ref="G5:H5"/>
    <mergeCell ref="B5:B6"/>
    <mergeCell ref="F5:F6"/>
    <mergeCell ref="B4:F4"/>
    <mergeCell ref="E49:I49"/>
    <mergeCell ref="A2:B2"/>
    <mergeCell ref="D2:E2"/>
    <mergeCell ref="C5:C6"/>
    <mergeCell ref="G4:H4"/>
  </mergeCells>
  <printOptions horizontalCentered="1"/>
  <pageMargins left="0.03937007874015748" right="0" top="0.2755905511811024" bottom="0.07874015748031496" header="0.1968503937007874" footer="0.1968503937007874"/>
  <pageSetup horizontalDpi="600" verticalDpi="600" orientation="landscape" paperSize="9" scale="95" r:id="rId2"/>
  <headerFooter alignWithMargins="0">
    <oddFooter>&amp;CTrang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50"/>
  <sheetViews>
    <sheetView zoomScalePageLayoutView="0" workbookViewId="0" topLeftCell="A1">
      <pane xSplit="2" ySplit="7" topLeftCell="C1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30" sqref="B30"/>
    </sheetView>
  </sheetViews>
  <sheetFormatPr defaultColWidth="9.140625" defaultRowHeight="12.75"/>
  <cols>
    <col min="1" max="1" width="6.00390625" style="50" customWidth="1"/>
    <col min="2" max="2" width="37.421875" style="50" customWidth="1"/>
    <col min="3" max="3" width="14.7109375" style="50" customWidth="1"/>
    <col min="4" max="4" width="15.00390625" style="50" customWidth="1"/>
    <col min="5" max="6" width="13.28125" style="50" customWidth="1"/>
    <col min="7" max="7" width="15.57421875" style="50" customWidth="1"/>
    <col min="8" max="8" width="13.8515625" style="50" customWidth="1"/>
    <col min="9" max="9" width="9.140625" style="50" customWidth="1"/>
    <col min="10" max="10" width="12.28125" style="50" customWidth="1"/>
    <col min="11" max="16384" width="9.140625" style="50" customWidth="1"/>
  </cols>
  <sheetData>
    <row r="1" spans="1:8" ht="15.75">
      <c r="A1" s="124" t="s">
        <v>183</v>
      </c>
      <c r="B1" s="124"/>
      <c r="H1" s="83" t="s">
        <v>65</v>
      </c>
    </row>
    <row r="2" spans="1:2" ht="15.75">
      <c r="A2" s="124" t="s">
        <v>182</v>
      </c>
      <c r="B2" s="124"/>
    </row>
    <row r="3" spans="1:8" ht="30.75" customHeight="1">
      <c r="A3" s="136" t="s">
        <v>141</v>
      </c>
      <c r="B3" s="133"/>
      <c r="C3" s="133"/>
      <c r="D3" s="133"/>
      <c r="E3" s="133"/>
      <c r="F3" s="133"/>
      <c r="G3" s="133"/>
      <c r="H3" s="133"/>
    </row>
    <row r="4" spans="1:8" ht="12" customHeight="1">
      <c r="A4" s="51"/>
      <c r="B4" s="137"/>
      <c r="C4" s="137"/>
      <c r="D4" s="137"/>
      <c r="E4" s="137"/>
      <c r="F4" s="137"/>
      <c r="G4" s="137"/>
      <c r="H4" s="137"/>
    </row>
    <row r="5" spans="7:9" ht="15" customHeight="1">
      <c r="G5" s="162" t="s">
        <v>98</v>
      </c>
      <c r="H5" s="162"/>
      <c r="I5" s="162"/>
    </row>
    <row r="6" spans="1:9" ht="39.75" customHeight="1">
      <c r="A6" s="134" t="s">
        <v>0</v>
      </c>
      <c r="B6" s="134" t="s">
        <v>1</v>
      </c>
      <c r="C6" s="134" t="s">
        <v>157</v>
      </c>
      <c r="D6" s="134" t="s">
        <v>142</v>
      </c>
      <c r="E6" s="134" t="s">
        <v>143</v>
      </c>
      <c r="F6" s="134" t="s">
        <v>144</v>
      </c>
      <c r="G6" s="134" t="s">
        <v>107</v>
      </c>
      <c r="H6" s="134" t="s">
        <v>99</v>
      </c>
      <c r="I6" s="130" t="s">
        <v>66</v>
      </c>
    </row>
    <row r="7" spans="1:9" ht="33" customHeight="1">
      <c r="A7" s="135"/>
      <c r="B7" s="135"/>
      <c r="C7" s="134"/>
      <c r="D7" s="134"/>
      <c r="E7" s="134"/>
      <c r="F7" s="134"/>
      <c r="G7" s="134"/>
      <c r="H7" s="135"/>
      <c r="I7" s="131"/>
    </row>
    <row r="8" spans="1:9" ht="18.75" customHeight="1">
      <c r="A8" s="55" t="s">
        <v>6</v>
      </c>
      <c r="B8" s="54" t="s">
        <v>24</v>
      </c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54" t="s">
        <v>108</v>
      </c>
      <c r="I8" s="53"/>
    </row>
    <row r="9" spans="1:9" ht="18.75" customHeight="1">
      <c r="A9" s="61" t="s">
        <v>35</v>
      </c>
      <c r="B9" s="61" t="s">
        <v>84</v>
      </c>
      <c r="C9" s="62">
        <f aca="true" t="shared" si="0" ref="C9:H9">SUM(C10:C16)</f>
        <v>0</v>
      </c>
      <c r="D9" s="62">
        <f t="shared" si="0"/>
        <v>6053</v>
      </c>
      <c r="E9" s="62">
        <f t="shared" si="0"/>
        <v>0</v>
      </c>
      <c r="F9" s="62">
        <f t="shared" si="0"/>
        <v>5532.631</v>
      </c>
      <c r="G9" s="62">
        <f t="shared" si="0"/>
        <v>0</v>
      </c>
      <c r="H9" s="62">
        <f t="shared" si="0"/>
        <v>520.3689999999999</v>
      </c>
      <c r="I9" s="84"/>
    </row>
    <row r="10" spans="1:9" ht="39" customHeight="1">
      <c r="A10" s="64">
        <v>1</v>
      </c>
      <c r="B10" s="70" t="s">
        <v>165</v>
      </c>
      <c r="C10" s="66"/>
      <c r="D10" s="66">
        <v>828</v>
      </c>
      <c r="E10" s="66"/>
      <c r="F10" s="66">
        <f>'BS3a'!D10</f>
        <v>699.6</v>
      </c>
      <c r="G10" s="66"/>
      <c r="H10" s="66">
        <f>C10+D10+E10-F10-G10</f>
        <v>128.39999999999998</v>
      </c>
      <c r="I10" s="65"/>
    </row>
    <row r="11" spans="1:9" ht="39" customHeight="1">
      <c r="A11" s="64">
        <v>2</v>
      </c>
      <c r="B11" s="70" t="s">
        <v>189</v>
      </c>
      <c r="C11" s="66"/>
      <c r="D11" s="66">
        <v>166</v>
      </c>
      <c r="E11" s="66"/>
      <c r="F11" s="66">
        <f>'BS3a'!D11</f>
        <v>122.031</v>
      </c>
      <c r="G11" s="66"/>
      <c r="H11" s="66">
        <f aca="true" t="shared" si="1" ref="H11:H22">C11+D11+E11-F11-G11</f>
        <v>43.968999999999994</v>
      </c>
      <c r="I11" s="65"/>
    </row>
    <row r="12" spans="1:9" ht="39" customHeight="1">
      <c r="A12" s="64">
        <v>3</v>
      </c>
      <c r="B12" s="70" t="s">
        <v>188</v>
      </c>
      <c r="C12" s="66"/>
      <c r="D12" s="66">
        <v>3100</v>
      </c>
      <c r="E12" s="66"/>
      <c r="F12" s="66">
        <f>'BS3a'!D12</f>
        <v>3100</v>
      </c>
      <c r="G12" s="66"/>
      <c r="H12" s="66">
        <f t="shared" si="1"/>
        <v>0</v>
      </c>
      <c r="I12" s="65"/>
    </row>
    <row r="13" spans="1:9" ht="39" customHeight="1">
      <c r="A13" s="64">
        <v>4</v>
      </c>
      <c r="B13" s="70" t="s">
        <v>187</v>
      </c>
      <c r="C13" s="66"/>
      <c r="D13" s="66">
        <v>552</v>
      </c>
      <c r="E13" s="66"/>
      <c r="F13" s="66">
        <f>'BS3a'!D13</f>
        <v>552</v>
      </c>
      <c r="G13" s="66"/>
      <c r="H13" s="66">
        <f t="shared" si="1"/>
        <v>0</v>
      </c>
      <c r="I13" s="65"/>
    </row>
    <row r="14" spans="1:9" ht="39" customHeight="1">
      <c r="A14" s="64">
        <v>5</v>
      </c>
      <c r="B14" s="70" t="s">
        <v>184</v>
      </c>
      <c r="C14" s="66"/>
      <c r="D14" s="66">
        <v>664</v>
      </c>
      <c r="E14" s="66"/>
      <c r="F14" s="66">
        <f>'BS3a'!D14</f>
        <v>316</v>
      </c>
      <c r="G14" s="66"/>
      <c r="H14" s="66">
        <f t="shared" si="1"/>
        <v>348</v>
      </c>
      <c r="I14" s="65"/>
    </row>
    <row r="15" spans="1:9" ht="39" customHeight="1">
      <c r="A15" s="64">
        <v>6</v>
      </c>
      <c r="B15" s="70" t="s">
        <v>185</v>
      </c>
      <c r="C15" s="66"/>
      <c r="D15" s="66">
        <v>446</v>
      </c>
      <c r="E15" s="66"/>
      <c r="F15" s="66">
        <f>'BS3a'!D15</f>
        <v>446</v>
      </c>
      <c r="G15" s="66"/>
      <c r="H15" s="66">
        <f t="shared" si="1"/>
        <v>0</v>
      </c>
      <c r="I15" s="65"/>
    </row>
    <row r="16" spans="1:9" ht="39" customHeight="1">
      <c r="A16" s="64">
        <v>7</v>
      </c>
      <c r="B16" s="70" t="s">
        <v>186</v>
      </c>
      <c r="C16" s="66"/>
      <c r="D16" s="66">
        <v>297</v>
      </c>
      <c r="E16" s="66"/>
      <c r="F16" s="66">
        <f>'BS3a'!D16</f>
        <v>297</v>
      </c>
      <c r="G16" s="66"/>
      <c r="H16" s="66">
        <f t="shared" si="1"/>
        <v>0</v>
      </c>
      <c r="I16" s="65"/>
    </row>
    <row r="17" spans="1:9" s="56" customFormat="1" ht="32.25" customHeight="1">
      <c r="A17" s="71" t="s">
        <v>38</v>
      </c>
      <c r="B17" s="165" t="s">
        <v>160</v>
      </c>
      <c r="C17" s="73">
        <f aca="true" t="shared" si="2" ref="C17:H17">SUM(C18:C22)</f>
        <v>0</v>
      </c>
      <c r="D17" s="73">
        <f t="shared" si="2"/>
        <v>16063</v>
      </c>
      <c r="E17" s="73">
        <f t="shared" si="2"/>
        <v>0</v>
      </c>
      <c r="F17" s="73">
        <f t="shared" si="2"/>
        <v>5897.558</v>
      </c>
      <c r="G17" s="73">
        <f t="shared" si="2"/>
        <v>0</v>
      </c>
      <c r="H17" s="73">
        <f t="shared" si="2"/>
        <v>10165.442</v>
      </c>
      <c r="I17" s="72"/>
    </row>
    <row r="18" spans="1:9" ht="37.5" customHeight="1">
      <c r="A18" s="64">
        <v>1</v>
      </c>
      <c r="B18" s="74" t="s">
        <v>153</v>
      </c>
      <c r="C18" s="66"/>
      <c r="D18" s="66">
        <f>'BS3a'!C18</f>
        <v>3521</v>
      </c>
      <c r="E18" s="66"/>
      <c r="F18" s="66">
        <f>'BS3a'!D18</f>
        <v>1682.968</v>
      </c>
      <c r="G18" s="66"/>
      <c r="H18" s="66">
        <f t="shared" si="1"/>
        <v>1838.032</v>
      </c>
      <c r="I18" s="65"/>
    </row>
    <row r="19" spans="1:9" ht="37.5" customHeight="1">
      <c r="A19" s="64">
        <v>2</v>
      </c>
      <c r="B19" s="74" t="s">
        <v>154</v>
      </c>
      <c r="C19" s="66"/>
      <c r="D19" s="66">
        <f>'BS3a'!C19</f>
        <v>0</v>
      </c>
      <c r="E19" s="66"/>
      <c r="F19" s="66">
        <f>'BS3a'!D19</f>
        <v>0</v>
      </c>
      <c r="G19" s="66"/>
      <c r="H19" s="66">
        <f t="shared" si="1"/>
        <v>0</v>
      </c>
      <c r="I19" s="65"/>
    </row>
    <row r="20" spans="1:9" ht="37.5" customHeight="1">
      <c r="A20" s="64">
        <v>3</v>
      </c>
      <c r="B20" s="74" t="s">
        <v>161</v>
      </c>
      <c r="C20" s="66"/>
      <c r="D20" s="66">
        <f>'BS3a'!C20</f>
        <v>8000</v>
      </c>
      <c r="E20" s="66"/>
      <c r="F20" s="66">
        <f>'BS3a'!D20</f>
        <v>100</v>
      </c>
      <c r="G20" s="66"/>
      <c r="H20" s="66">
        <f t="shared" si="1"/>
        <v>7900</v>
      </c>
      <c r="I20" s="65"/>
    </row>
    <row r="21" spans="1:9" ht="37.5" customHeight="1">
      <c r="A21" s="64">
        <v>4</v>
      </c>
      <c r="B21" s="74" t="s">
        <v>155</v>
      </c>
      <c r="C21" s="66"/>
      <c r="D21" s="66">
        <f>'BS3a'!C21</f>
        <v>0</v>
      </c>
      <c r="E21" s="66"/>
      <c r="F21" s="66">
        <f>'BS3a'!D21</f>
        <v>0</v>
      </c>
      <c r="G21" s="66"/>
      <c r="H21" s="66">
        <f t="shared" si="1"/>
        <v>0</v>
      </c>
      <c r="I21" s="65"/>
    </row>
    <row r="22" spans="1:9" ht="51" customHeight="1">
      <c r="A22" s="64">
        <v>5</v>
      </c>
      <c r="B22" s="74" t="s">
        <v>156</v>
      </c>
      <c r="C22" s="66"/>
      <c r="D22" s="66">
        <f>'BS3a'!C22</f>
        <v>4542</v>
      </c>
      <c r="E22" s="66"/>
      <c r="F22" s="66">
        <f>'BS3a'!D22</f>
        <v>4114.59</v>
      </c>
      <c r="G22" s="66"/>
      <c r="H22" s="66">
        <f t="shared" si="1"/>
        <v>427.40999999999985</v>
      </c>
      <c r="I22" s="65"/>
    </row>
    <row r="23" spans="1:9" s="56" customFormat="1" ht="22.5" customHeight="1">
      <c r="A23" s="71" t="s">
        <v>52</v>
      </c>
      <c r="B23" s="72" t="s">
        <v>103</v>
      </c>
      <c r="C23" s="66"/>
      <c r="D23" s="73"/>
      <c r="E23" s="73"/>
      <c r="F23" s="73"/>
      <c r="G23" s="73"/>
      <c r="H23" s="73"/>
      <c r="I23" s="72"/>
    </row>
    <row r="24" spans="1:9" ht="22.5" customHeight="1">
      <c r="A24" s="64">
        <v>1</v>
      </c>
      <c r="B24" s="65" t="s">
        <v>158</v>
      </c>
      <c r="C24" s="66"/>
      <c r="D24" s="66"/>
      <c r="E24" s="66"/>
      <c r="F24" s="66"/>
      <c r="G24" s="66"/>
      <c r="H24" s="66"/>
      <c r="I24" s="65"/>
    </row>
    <row r="25" spans="1:9" ht="22.5" customHeight="1">
      <c r="A25" s="64">
        <v>2</v>
      </c>
      <c r="B25" s="65" t="s">
        <v>159</v>
      </c>
      <c r="C25" s="66"/>
      <c r="D25" s="66"/>
      <c r="E25" s="66"/>
      <c r="F25" s="66"/>
      <c r="G25" s="66"/>
      <c r="H25" s="66"/>
      <c r="I25" s="65"/>
    </row>
    <row r="26" spans="1:9" s="56" customFormat="1" ht="22.5" customHeight="1">
      <c r="A26" s="71" t="s">
        <v>54</v>
      </c>
      <c r="B26" s="72" t="s">
        <v>104</v>
      </c>
      <c r="C26" s="73"/>
      <c r="D26" s="73">
        <f>SUM(D27:D29)</f>
        <v>55169</v>
      </c>
      <c r="E26" s="73">
        <f>SUM(E27:E29)</f>
        <v>0</v>
      </c>
      <c r="F26" s="73">
        <f>SUM(F27:F29)</f>
        <v>40127.215</v>
      </c>
      <c r="G26" s="73">
        <f>SUM(G27:G29)</f>
        <v>0</v>
      </c>
      <c r="H26" s="73">
        <f>SUM(H27:H29)</f>
        <v>15041.785</v>
      </c>
      <c r="I26" s="72"/>
    </row>
    <row r="27" spans="1:9" ht="22.5" customHeight="1">
      <c r="A27" s="64">
        <v>1</v>
      </c>
      <c r="B27" s="65" t="s">
        <v>145</v>
      </c>
      <c r="C27" s="66"/>
      <c r="D27" s="66">
        <f>'BS3a'!C27</f>
        <v>3252</v>
      </c>
      <c r="E27" s="66"/>
      <c r="F27" s="66">
        <f>'BS3a'!D27</f>
        <v>477.017</v>
      </c>
      <c r="G27" s="66"/>
      <c r="H27" s="66">
        <f aca="true" t="shared" si="3" ref="H27:H34">C27+D27+E27-F27-G27</f>
        <v>2774.983</v>
      </c>
      <c r="I27" s="65"/>
    </row>
    <row r="28" spans="1:9" ht="36" customHeight="1">
      <c r="A28" s="64">
        <v>2</v>
      </c>
      <c r="B28" s="164" t="s">
        <v>102</v>
      </c>
      <c r="C28" s="66"/>
      <c r="D28" s="66">
        <f>'BS3a'!C28</f>
        <v>8772</v>
      </c>
      <c r="E28" s="66"/>
      <c r="F28" s="66">
        <f>'BS3a'!D28</f>
        <v>6078.198</v>
      </c>
      <c r="G28" s="66"/>
      <c r="H28" s="66">
        <f t="shared" si="3"/>
        <v>2693.8019999999997</v>
      </c>
      <c r="I28" s="65"/>
    </row>
    <row r="29" spans="1:9" ht="36" customHeight="1">
      <c r="A29" s="64">
        <v>3</v>
      </c>
      <c r="B29" s="164" t="s">
        <v>146</v>
      </c>
      <c r="C29" s="66"/>
      <c r="D29" s="66">
        <f>'BS3a'!C29</f>
        <v>43145</v>
      </c>
      <c r="E29" s="66"/>
      <c r="F29" s="66">
        <f>'BS3a'!D29</f>
        <v>33572</v>
      </c>
      <c r="G29" s="66"/>
      <c r="H29" s="66">
        <f t="shared" si="3"/>
        <v>9573</v>
      </c>
      <c r="I29" s="65"/>
    </row>
    <row r="30" spans="1:9" ht="37.5" customHeight="1">
      <c r="A30" s="71" t="s">
        <v>87</v>
      </c>
      <c r="B30" s="165" t="s">
        <v>105</v>
      </c>
      <c r="C30" s="73">
        <f aca="true" t="shared" si="4" ref="C30:H30">SUM(C31:C34)</f>
        <v>0</v>
      </c>
      <c r="D30" s="73">
        <f t="shared" si="4"/>
        <v>0</v>
      </c>
      <c r="E30" s="73">
        <f t="shared" si="4"/>
        <v>29968</v>
      </c>
      <c r="F30" s="73">
        <f t="shared" si="4"/>
        <v>0</v>
      </c>
      <c r="G30" s="73">
        <f t="shared" si="4"/>
        <v>2564.169</v>
      </c>
      <c r="H30" s="73">
        <f t="shared" si="4"/>
        <v>27403.831</v>
      </c>
      <c r="I30" s="65"/>
    </row>
    <row r="31" spans="1:9" ht="22.5" customHeight="1">
      <c r="A31" s="64">
        <v>1</v>
      </c>
      <c r="B31" s="65" t="s">
        <v>85</v>
      </c>
      <c r="C31" s="66"/>
      <c r="D31" s="66"/>
      <c r="E31" s="66">
        <v>24588</v>
      </c>
      <c r="F31" s="66"/>
      <c r="G31" s="66">
        <v>2564.169</v>
      </c>
      <c r="H31" s="66">
        <f t="shared" si="3"/>
        <v>22023.831</v>
      </c>
      <c r="I31" s="65"/>
    </row>
    <row r="32" spans="1:9" ht="22.5" customHeight="1">
      <c r="A32" s="64">
        <v>2</v>
      </c>
      <c r="B32" s="65" t="s">
        <v>86</v>
      </c>
      <c r="C32" s="66"/>
      <c r="D32" s="66"/>
      <c r="E32" s="66"/>
      <c r="F32" s="66"/>
      <c r="G32" s="66"/>
      <c r="H32" s="66">
        <f t="shared" si="3"/>
        <v>0</v>
      </c>
      <c r="I32" s="65"/>
    </row>
    <row r="33" spans="1:9" ht="22.5" customHeight="1">
      <c r="A33" s="64">
        <v>3</v>
      </c>
      <c r="B33" s="65" t="s">
        <v>62</v>
      </c>
      <c r="C33" s="66"/>
      <c r="D33" s="66"/>
      <c r="E33" s="66"/>
      <c r="F33" s="66"/>
      <c r="G33" s="66"/>
      <c r="H33" s="66">
        <f t="shared" si="3"/>
        <v>0</v>
      </c>
      <c r="I33" s="65"/>
    </row>
    <row r="34" spans="1:9" ht="22.5" customHeight="1">
      <c r="A34" s="64">
        <v>4</v>
      </c>
      <c r="B34" s="65" t="s">
        <v>63</v>
      </c>
      <c r="C34" s="66"/>
      <c r="D34" s="66"/>
      <c r="E34" s="66">
        <v>5380</v>
      </c>
      <c r="F34" s="66"/>
      <c r="G34" s="66"/>
      <c r="H34" s="66">
        <f t="shared" si="3"/>
        <v>5380</v>
      </c>
      <c r="I34" s="65"/>
    </row>
    <row r="35" spans="1:9" ht="47.25" customHeight="1">
      <c r="A35" s="71" t="s">
        <v>106</v>
      </c>
      <c r="B35" s="82" t="s">
        <v>162</v>
      </c>
      <c r="C35" s="73">
        <f aca="true" t="shared" si="5" ref="C35:H35">SUM(C36:C38)</f>
        <v>0</v>
      </c>
      <c r="D35" s="73">
        <f t="shared" si="5"/>
        <v>0</v>
      </c>
      <c r="E35" s="73">
        <f t="shared" si="5"/>
        <v>200</v>
      </c>
      <c r="F35" s="73">
        <f t="shared" si="5"/>
        <v>0</v>
      </c>
      <c r="G35" s="73">
        <f t="shared" si="5"/>
        <v>0</v>
      </c>
      <c r="H35" s="73">
        <f t="shared" si="5"/>
        <v>200</v>
      </c>
      <c r="I35" s="65"/>
    </row>
    <row r="36" spans="1:9" ht="22.5" customHeight="1">
      <c r="A36" s="64">
        <v>1</v>
      </c>
      <c r="B36" s="65" t="s">
        <v>88</v>
      </c>
      <c r="C36" s="66"/>
      <c r="D36" s="66"/>
      <c r="E36" s="66"/>
      <c r="F36" s="66"/>
      <c r="G36" s="66"/>
      <c r="H36" s="66"/>
      <c r="I36" s="65"/>
    </row>
    <row r="37" spans="1:9" ht="22.5" customHeight="1">
      <c r="A37" s="64">
        <v>2</v>
      </c>
      <c r="B37" s="65" t="s">
        <v>89</v>
      </c>
      <c r="C37" s="66"/>
      <c r="D37" s="66"/>
      <c r="E37" s="66">
        <v>200</v>
      </c>
      <c r="F37" s="66"/>
      <c r="G37" s="66"/>
      <c r="H37" s="66">
        <f>C37+D37+E37-F37-G37</f>
        <v>200</v>
      </c>
      <c r="I37" s="65"/>
    </row>
    <row r="38" spans="1:9" ht="32.25" customHeight="1">
      <c r="A38" s="64">
        <v>3</v>
      </c>
      <c r="B38" s="70" t="s">
        <v>90</v>
      </c>
      <c r="C38" s="66"/>
      <c r="D38" s="66"/>
      <c r="E38" s="66"/>
      <c r="F38" s="66"/>
      <c r="G38" s="66"/>
      <c r="H38" s="66"/>
      <c r="I38" s="65"/>
    </row>
    <row r="39" spans="1:9" s="56" customFormat="1" ht="22.5" customHeight="1">
      <c r="A39" s="87" t="s">
        <v>164</v>
      </c>
      <c r="B39" s="85" t="s">
        <v>163</v>
      </c>
      <c r="C39" s="79"/>
      <c r="D39" s="79">
        <f>'BS3a'!C30</f>
        <v>4521</v>
      </c>
      <c r="E39" s="79"/>
      <c r="F39" s="79">
        <f>'BS3a'!D30</f>
        <v>613.126</v>
      </c>
      <c r="G39" s="79"/>
      <c r="H39" s="79">
        <f>C39+D39+E39-F39-G39</f>
        <v>3907.874</v>
      </c>
      <c r="I39" s="85"/>
    </row>
    <row r="40" spans="1:9" ht="22.5" customHeight="1">
      <c r="A40" s="58"/>
      <c r="B40" s="58" t="s">
        <v>64</v>
      </c>
      <c r="C40" s="59"/>
      <c r="D40" s="59">
        <f>D9+D17+D23+D26+D30+D35+D39</f>
        <v>81806</v>
      </c>
      <c r="E40" s="59">
        <f>E9+E17+E23+E26+E30+E35+E39</f>
        <v>30168</v>
      </c>
      <c r="F40" s="59">
        <f>F9+F17+F23+F26+F30+F35+F39</f>
        <v>52170.52999999999</v>
      </c>
      <c r="G40" s="59">
        <f>G9+G17+G23+G26+G30+G35+G39</f>
        <v>2564.169</v>
      </c>
      <c r="H40" s="59">
        <f>H9+H17+H23+H26+H30+H35+H39</f>
        <v>57239.30099999999</v>
      </c>
      <c r="I40" s="86"/>
    </row>
    <row r="41" ht="20.25" customHeight="1"/>
    <row r="42" spans="5:8" ht="20.25" customHeight="1">
      <c r="E42" s="132" t="s">
        <v>218</v>
      </c>
      <c r="F42" s="132"/>
      <c r="G42" s="132"/>
      <c r="H42" s="132"/>
    </row>
    <row r="43" spans="2:8" ht="20.25" customHeight="1">
      <c r="B43" s="56"/>
      <c r="C43" s="56"/>
      <c r="D43" s="56"/>
      <c r="E43" s="133" t="s">
        <v>81</v>
      </c>
      <c r="F43" s="133"/>
      <c r="G43" s="133"/>
      <c r="H43" s="133"/>
    </row>
    <row r="44" spans="2:8" ht="18" customHeight="1">
      <c r="B44" s="56" t="s">
        <v>80</v>
      </c>
      <c r="E44" s="133" t="s">
        <v>82</v>
      </c>
      <c r="F44" s="133"/>
      <c r="G44" s="133"/>
      <c r="H44" s="133"/>
    </row>
    <row r="46" ht="20.25" customHeight="1"/>
    <row r="50" spans="2:8" s="4" customFormat="1" ht="20.25" customHeight="1">
      <c r="B50" s="9" t="s">
        <v>222</v>
      </c>
      <c r="C50" s="9"/>
      <c r="E50" s="163" t="s">
        <v>219</v>
      </c>
      <c r="F50" s="163"/>
      <c r="G50" s="163"/>
      <c r="H50" s="163"/>
    </row>
  </sheetData>
  <sheetProtection/>
  <mergeCells count="18">
    <mergeCell ref="E50:H50"/>
    <mergeCell ref="G6:G7"/>
    <mergeCell ref="A1:B1"/>
    <mergeCell ref="A2:B2"/>
    <mergeCell ref="D6:D7"/>
    <mergeCell ref="A3:H3"/>
    <mergeCell ref="F6:F7"/>
    <mergeCell ref="B4:H4"/>
    <mergeCell ref="G5:I5"/>
    <mergeCell ref="I6:I7"/>
    <mergeCell ref="E42:H42"/>
    <mergeCell ref="E43:H43"/>
    <mergeCell ref="E44:H44"/>
    <mergeCell ref="A6:A7"/>
    <mergeCell ref="B6:B7"/>
    <mergeCell ref="H6:H7"/>
    <mergeCell ref="C6:C7"/>
    <mergeCell ref="E6:E7"/>
  </mergeCells>
  <printOptions horizontalCentered="1"/>
  <pageMargins left="0.5" right="0.45" top="0.32" bottom="0.3" header="0.16" footer="0.3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41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6.00390625" style="52" customWidth="1"/>
    <col min="2" max="2" width="73.140625" style="50" bestFit="1" customWidth="1"/>
    <col min="3" max="3" width="15.00390625" style="50" customWidth="1"/>
    <col min="4" max="5" width="13.28125" style="50" customWidth="1"/>
    <col min="6" max="6" width="15.57421875" style="50" customWidth="1"/>
    <col min="7" max="7" width="12.28125" style="50" customWidth="1"/>
    <col min="8" max="16384" width="9.140625" style="50" customWidth="1"/>
  </cols>
  <sheetData>
    <row r="1" spans="1:2" ht="15.75">
      <c r="A1" s="124" t="s">
        <v>183</v>
      </c>
      <c r="B1" s="124"/>
    </row>
    <row r="2" spans="1:6" ht="15.75">
      <c r="A2" s="124" t="s">
        <v>182</v>
      </c>
      <c r="B2" s="124"/>
      <c r="F2" s="50" t="s">
        <v>134</v>
      </c>
    </row>
    <row r="3" spans="1:6" ht="30.75" customHeight="1">
      <c r="A3" s="136" t="s">
        <v>141</v>
      </c>
      <c r="B3" s="133"/>
      <c r="C3" s="133"/>
      <c r="D3" s="133"/>
      <c r="E3" s="133"/>
      <c r="F3" s="133"/>
    </row>
    <row r="4" spans="1:6" ht="19.5" customHeight="1">
      <c r="A4" s="51"/>
      <c r="B4" s="137"/>
      <c r="C4" s="137"/>
      <c r="D4" s="137"/>
      <c r="E4" s="137"/>
      <c r="F4" s="137"/>
    </row>
    <row r="5" spans="5:6" ht="15" customHeight="1">
      <c r="E5" s="162" t="s">
        <v>98</v>
      </c>
      <c r="F5" s="162"/>
    </row>
    <row r="6" spans="1:6" ht="17.25" customHeight="1">
      <c r="A6" s="134" t="s">
        <v>0</v>
      </c>
      <c r="B6" s="134" t="s">
        <v>1</v>
      </c>
      <c r="C6" s="134" t="s">
        <v>142</v>
      </c>
      <c r="D6" s="134" t="s">
        <v>131</v>
      </c>
      <c r="E6" s="134" t="s">
        <v>132</v>
      </c>
      <c r="F6" s="134" t="s">
        <v>133</v>
      </c>
    </row>
    <row r="7" spans="1:6" ht="33" customHeight="1">
      <c r="A7" s="138"/>
      <c r="B7" s="135"/>
      <c r="C7" s="134"/>
      <c r="D7" s="134"/>
      <c r="E7" s="134"/>
      <c r="F7" s="134"/>
    </row>
    <row r="8" spans="1:6" ht="18.75" customHeight="1">
      <c r="A8" s="54" t="s">
        <v>6</v>
      </c>
      <c r="B8" s="54" t="s">
        <v>24</v>
      </c>
      <c r="C8" s="12">
        <v>2</v>
      </c>
      <c r="D8" s="12">
        <v>3</v>
      </c>
      <c r="E8" s="12">
        <v>4</v>
      </c>
      <c r="F8" s="12">
        <v>5</v>
      </c>
    </row>
    <row r="9" spans="1:6" ht="18.75" customHeight="1">
      <c r="A9" s="60" t="s">
        <v>35</v>
      </c>
      <c r="B9" s="61" t="s">
        <v>84</v>
      </c>
      <c r="C9" s="62">
        <f>SUM(C10:C16)</f>
        <v>6053</v>
      </c>
      <c r="D9" s="62">
        <f>SUM(D10:D16)</f>
        <v>5532.631</v>
      </c>
      <c r="E9" s="62">
        <f>SUM(E10:E16)</f>
        <v>520.3689999999999</v>
      </c>
      <c r="F9" s="63"/>
    </row>
    <row r="10" spans="1:6" ht="22.5" customHeight="1">
      <c r="A10" s="64">
        <v>1</v>
      </c>
      <c r="B10" s="65" t="s">
        <v>165</v>
      </c>
      <c r="C10" s="66">
        <v>828</v>
      </c>
      <c r="D10" s="67">
        <v>699.6</v>
      </c>
      <c r="E10" s="68">
        <f>C10-D10</f>
        <v>128.39999999999998</v>
      </c>
      <c r="F10" s="66"/>
    </row>
    <row r="11" spans="1:6" ht="22.5" customHeight="1">
      <c r="A11" s="64">
        <v>2</v>
      </c>
      <c r="B11" s="65" t="s">
        <v>189</v>
      </c>
      <c r="C11" s="66">
        <v>166</v>
      </c>
      <c r="D11" s="69">
        <v>122.031</v>
      </c>
      <c r="E11" s="68">
        <f aca="true" t="shared" si="0" ref="E11:E22">C11-D11</f>
        <v>43.968999999999994</v>
      </c>
      <c r="F11" s="66"/>
    </row>
    <row r="12" spans="1:6" ht="22.5" customHeight="1">
      <c r="A12" s="64">
        <v>3</v>
      </c>
      <c r="B12" s="65" t="s">
        <v>188</v>
      </c>
      <c r="C12" s="66">
        <v>3100</v>
      </c>
      <c r="D12" s="66">
        <f>C12</f>
        <v>3100</v>
      </c>
      <c r="E12" s="68">
        <f t="shared" si="0"/>
        <v>0</v>
      </c>
      <c r="F12" s="66"/>
    </row>
    <row r="13" spans="1:6" ht="31.5">
      <c r="A13" s="64">
        <v>4</v>
      </c>
      <c r="B13" s="70" t="s">
        <v>187</v>
      </c>
      <c r="C13" s="66">
        <v>552</v>
      </c>
      <c r="D13" s="66">
        <f>C13</f>
        <v>552</v>
      </c>
      <c r="E13" s="68">
        <f t="shared" si="0"/>
        <v>0</v>
      </c>
      <c r="F13" s="66"/>
    </row>
    <row r="14" spans="1:6" ht="22.5" customHeight="1">
      <c r="A14" s="64">
        <v>5</v>
      </c>
      <c r="B14" s="65" t="s">
        <v>184</v>
      </c>
      <c r="C14" s="66">
        <v>664</v>
      </c>
      <c r="D14" s="66">
        <v>316</v>
      </c>
      <c r="E14" s="68">
        <f t="shared" si="0"/>
        <v>348</v>
      </c>
      <c r="F14" s="66"/>
    </row>
    <row r="15" spans="1:6" ht="22.5" customHeight="1">
      <c r="A15" s="64">
        <v>6</v>
      </c>
      <c r="B15" s="65" t="s">
        <v>185</v>
      </c>
      <c r="C15" s="66">
        <v>446</v>
      </c>
      <c r="D15" s="66">
        <f>C15</f>
        <v>446</v>
      </c>
      <c r="E15" s="68">
        <f t="shared" si="0"/>
        <v>0</v>
      </c>
      <c r="F15" s="66"/>
    </row>
    <row r="16" spans="1:6" ht="22.5" customHeight="1">
      <c r="A16" s="64">
        <v>7</v>
      </c>
      <c r="B16" s="65" t="s">
        <v>186</v>
      </c>
      <c r="C16" s="66">
        <v>297</v>
      </c>
      <c r="D16" s="66">
        <f>C16</f>
        <v>297</v>
      </c>
      <c r="E16" s="68">
        <f t="shared" si="0"/>
        <v>0</v>
      </c>
      <c r="F16" s="66"/>
    </row>
    <row r="17" spans="1:6" ht="22.5" customHeight="1">
      <c r="A17" s="71" t="s">
        <v>38</v>
      </c>
      <c r="B17" s="72" t="s">
        <v>160</v>
      </c>
      <c r="C17" s="73">
        <f>SUM(C18:C22)</f>
        <v>16063</v>
      </c>
      <c r="D17" s="73">
        <f>SUM(D18:D22)</f>
        <v>5897.558</v>
      </c>
      <c r="E17" s="73">
        <f>SUM(E18:E22)</f>
        <v>10165.442</v>
      </c>
      <c r="F17" s="66"/>
    </row>
    <row r="18" spans="1:6" ht="22.5" customHeight="1">
      <c r="A18" s="64">
        <v>1</v>
      </c>
      <c r="B18" s="74" t="s">
        <v>153</v>
      </c>
      <c r="C18" s="66">
        <v>3521</v>
      </c>
      <c r="D18" s="66">
        <v>1682.968</v>
      </c>
      <c r="E18" s="68">
        <f t="shared" si="0"/>
        <v>1838.032</v>
      </c>
      <c r="F18" s="66"/>
    </row>
    <row r="19" spans="1:6" ht="31.5">
      <c r="A19" s="64">
        <v>2</v>
      </c>
      <c r="B19" s="74" t="s">
        <v>154</v>
      </c>
      <c r="C19" s="66"/>
      <c r="D19" s="66"/>
      <c r="E19" s="68">
        <f t="shared" si="0"/>
        <v>0</v>
      </c>
      <c r="F19" s="75" t="s">
        <v>190</v>
      </c>
    </row>
    <row r="20" spans="1:6" ht="22.5" customHeight="1">
      <c r="A20" s="64">
        <v>3</v>
      </c>
      <c r="B20" s="74" t="s">
        <v>161</v>
      </c>
      <c r="C20" s="66">
        <v>8000</v>
      </c>
      <c r="D20" s="66">
        <v>100</v>
      </c>
      <c r="E20" s="68">
        <f t="shared" si="0"/>
        <v>7900</v>
      </c>
      <c r="F20" s="66"/>
    </row>
    <row r="21" spans="1:6" ht="31.5">
      <c r="A21" s="64">
        <v>4</v>
      </c>
      <c r="B21" s="74" t="s">
        <v>155</v>
      </c>
      <c r="C21" s="66"/>
      <c r="D21" s="66"/>
      <c r="E21" s="68">
        <f t="shared" si="0"/>
        <v>0</v>
      </c>
      <c r="F21" s="75" t="s">
        <v>190</v>
      </c>
    </row>
    <row r="22" spans="1:6" ht="22.5" customHeight="1">
      <c r="A22" s="64">
        <v>5</v>
      </c>
      <c r="B22" s="74" t="s">
        <v>156</v>
      </c>
      <c r="C22" s="66">
        <v>4542</v>
      </c>
      <c r="D22" s="66">
        <v>4114.59</v>
      </c>
      <c r="E22" s="68">
        <f t="shared" si="0"/>
        <v>427.40999999999985</v>
      </c>
      <c r="F22" s="66"/>
    </row>
    <row r="23" spans="1:6" s="56" customFormat="1" ht="22.5" customHeight="1">
      <c r="A23" s="71" t="s">
        <v>52</v>
      </c>
      <c r="B23" s="72" t="s">
        <v>103</v>
      </c>
      <c r="C23" s="73"/>
      <c r="D23" s="73"/>
      <c r="E23" s="73"/>
      <c r="F23" s="73"/>
    </row>
    <row r="24" spans="1:6" ht="22.5" customHeight="1">
      <c r="A24" s="64">
        <v>1</v>
      </c>
      <c r="B24" s="65" t="s">
        <v>158</v>
      </c>
      <c r="C24" s="66"/>
      <c r="D24" s="66"/>
      <c r="E24" s="66"/>
      <c r="F24" s="66"/>
    </row>
    <row r="25" spans="1:6" ht="22.5" customHeight="1">
      <c r="A25" s="64">
        <v>2</v>
      </c>
      <c r="B25" s="65" t="s">
        <v>159</v>
      </c>
      <c r="C25" s="66"/>
      <c r="D25" s="66"/>
      <c r="E25" s="66"/>
      <c r="F25" s="66"/>
    </row>
    <row r="26" spans="1:6" ht="22.5" customHeight="1">
      <c r="A26" s="71" t="s">
        <v>54</v>
      </c>
      <c r="B26" s="72" t="s">
        <v>104</v>
      </c>
      <c r="C26" s="73">
        <f>SUM(C27:C29)</f>
        <v>55169</v>
      </c>
      <c r="D26" s="73">
        <f>SUM(D27:D29)</f>
        <v>40127.215</v>
      </c>
      <c r="E26" s="73">
        <f>SUM(E27:E29)</f>
        <v>15041.785</v>
      </c>
      <c r="F26" s="66"/>
    </row>
    <row r="27" spans="1:6" ht="22.5" customHeight="1">
      <c r="A27" s="64">
        <v>1</v>
      </c>
      <c r="B27" s="65" t="s">
        <v>145</v>
      </c>
      <c r="C27" s="66">
        <v>3252</v>
      </c>
      <c r="D27" s="66">
        <v>477.017</v>
      </c>
      <c r="E27" s="68">
        <f>C27-D27</f>
        <v>2774.983</v>
      </c>
      <c r="F27" s="66"/>
    </row>
    <row r="28" spans="1:6" ht="22.5" customHeight="1">
      <c r="A28" s="64">
        <v>2</v>
      </c>
      <c r="B28" s="76" t="s">
        <v>102</v>
      </c>
      <c r="C28" s="66">
        <v>8772</v>
      </c>
      <c r="D28" s="66">
        <v>6078.198</v>
      </c>
      <c r="E28" s="68">
        <f>C28-D28</f>
        <v>2693.8019999999997</v>
      </c>
      <c r="F28" s="66"/>
    </row>
    <row r="29" spans="1:6" ht="22.5" customHeight="1">
      <c r="A29" s="64">
        <v>3</v>
      </c>
      <c r="B29" s="76" t="s">
        <v>146</v>
      </c>
      <c r="C29" s="66">
        <v>43145</v>
      </c>
      <c r="D29" s="66">
        <v>33572</v>
      </c>
      <c r="E29" s="68">
        <f>C29-D29</f>
        <v>9573</v>
      </c>
      <c r="F29" s="66"/>
    </row>
    <row r="30" spans="1:6" ht="22.5" customHeight="1">
      <c r="A30" s="77" t="s">
        <v>87</v>
      </c>
      <c r="B30" s="78" t="s">
        <v>163</v>
      </c>
      <c r="C30" s="79">
        <f>9042/2</f>
        <v>4521</v>
      </c>
      <c r="D30" s="79">
        <f>213.126+400</f>
        <v>613.126</v>
      </c>
      <c r="E30" s="80">
        <f>C30-D30</f>
        <v>3907.874</v>
      </c>
      <c r="F30" s="81"/>
    </row>
    <row r="31" spans="1:6" ht="22.5" customHeight="1">
      <c r="A31" s="57"/>
      <c r="B31" s="58" t="s">
        <v>64</v>
      </c>
      <c r="C31" s="59">
        <f>C9+C17+C23+C26+C30</f>
        <v>81806</v>
      </c>
      <c r="D31" s="59">
        <f>D9+D17+D23+D26+D30</f>
        <v>52170.52999999999</v>
      </c>
      <c r="E31" s="59">
        <f>E9+E17+E23+E26+E30</f>
        <v>29635.469999999998</v>
      </c>
      <c r="F31" s="59"/>
    </row>
    <row r="32" ht="20.25" customHeight="1"/>
    <row r="33" spans="4:6" ht="20.25" customHeight="1">
      <c r="D33" s="132" t="s">
        <v>218</v>
      </c>
      <c r="E33" s="132"/>
      <c r="F33" s="132"/>
    </row>
    <row r="34" spans="2:6" ht="20.25" customHeight="1">
      <c r="B34" s="56"/>
      <c r="C34" s="56"/>
      <c r="D34" s="133" t="s">
        <v>81</v>
      </c>
      <c r="E34" s="133"/>
      <c r="F34" s="133"/>
    </row>
    <row r="35" spans="2:6" ht="18" customHeight="1">
      <c r="B35" s="56" t="s">
        <v>80</v>
      </c>
      <c r="D35" s="133" t="s">
        <v>82</v>
      </c>
      <c r="E35" s="133"/>
      <c r="F35" s="133"/>
    </row>
    <row r="37" ht="20.25" customHeight="1"/>
    <row r="41" spans="2:8" s="4" customFormat="1" ht="20.25" customHeight="1">
      <c r="B41" s="9" t="s">
        <v>221</v>
      </c>
      <c r="C41" s="9"/>
      <c r="D41" s="163" t="s">
        <v>219</v>
      </c>
      <c r="E41" s="163"/>
      <c r="F41" s="163"/>
      <c r="G41" s="9"/>
      <c r="H41" s="9"/>
    </row>
  </sheetData>
  <sheetProtection/>
  <mergeCells count="15">
    <mergeCell ref="B6:B7"/>
    <mergeCell ref="C6:C7"/>
    <mergeCell ref="D6:D7"/>
    <mergeCell ref="E6:E7"/>
    <mergeCell ref="E5:F5"/>
    <mergeCell ref="D41:F41"/>
    <mergeCell ref="F6:F7"/>
    <mergeCell ref="D33:F33"/>
    <mergeCell ref="D34:F34"/>
    <mergeCell ref="D35:F35"/>
    <mergeCell ref="A1:B1"/>
    <mergeCell ref="A2:B2"/>
    <mergeCell ref="A3:F3"/>
    <mergeCell ref="B4:F4"/>
    <mergeCell ref="A6:A7"/>
  </mergeCells>
  <printOptions horizontalCentered="1"/>
  <pageMargins left="0.5" right="0.45" top="0.22" bottom="0.25" header="0.16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zoomScale="115" zoomScaleNormal="115" zoomScalePageLayoutView="0" workbookViewId="0" topLeftCell="A16">
      <selection activeCell="F27" sqref="F27"/>
    </sheetView>
  </sheetViews>
  <sheetFormatPr defaultColWidth="9.140625" defaultRowHeight="12.75"/>
  <cols>
    <col min="1" max="1" width="4.57421875" style="20" customWidth="1"/>
    <col min="2" max="2" width="15.00390625" style="20" customWidth="1"/>
    <col min="3" max="3" width="11.421875" style="20" customWidth="1"/>
    <col min="4" max="4" width="8.7109375" style="20" customWidth="1"/>
    <col min="5" max="5" width="9.8515625" style="20" customWidth="1"/>
    <col min="6" max="6" width="10.57421875" style="20" customWidth="1"/>
    <col min="7" max="7" width="9.00390625" style="20" customWidth="1"/>
    <col min="8" max="8" width="10.28125" style="20" customWidth="1"/>
    <col min="9" max="9" width="8.7109375" style="21" customWidth="1"/>
    <col min="10" max="10" width="8.421875" style="21" customWidth="1"/>
    <col min="11" max="11" width="8.57421875" style="21" customWidth="1"/>
    <col min="12" max="13" width="7.8515625" style="20" customWidth="1"/>
    <col min="14" max="16384" width="9.140625" style="20" customWidth="1"/>
  </cols>
  <sheetData>
    <row r="1" spans="1:11" ht="15.75">
      <c r="A1" s="124" t="s">
        <v>183</v>
      </c>
      <c r="B1" s="124"/>
      <c r="I1" s="146" t="s">
        <v>174</v>
      </c>
      <c r="J1" s="146"/>
      <c r="K1" s="146"/>
    </row>
    <row r="2" spans="1:11" ht="15.75">
      <c r="A2" s="124" t="s">
        <v>182</v>
      </c>
      <c r="B2" s="124"/>
      <c r="I2" s="27"/>
      <c r="J2" s="27"/>
      <c r="K2" s="27"/>
    </row>
    <row r="3" spans="1:14" ht="25.5" customHeight="1">
      <c r="A3" s="142" t="s">
        <v>175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2:10" ht="21" customHeight="1">
      <c r="B4" s="147"/>
      <c r="C4" s="147"/>
      <c r="D4" s="147"/>
      <c r="E4" s="147"/>
      <c r="F4" s="147"/>
      <c r="G4" s="147"/>
      <c r="H4" s="147"/>
      <c r="I4" s="147"/>
      <c r="J4" s="147"/>
    </row>
    <row r="5" spans="9:11" ht="20.25" customHeight="1">
      <c r="I5" s="143" t="s">
        <v>166</v>
      </c>
      <c r="J5" s="143"/>
      <c r="K5" s="143"/>
    </row>
    <row r="6" spans="1:14" ht="27" customHeight="1">
      <c r="A6" s="144" t="s">
        <v>0</v>
      </c>
      <c r="B6" s="144" t="s">
        <v>110</v>
      </c>
      <c r="C6" s="144" t="s">
        <v>167</v>
      </c>
      <c r="D6" s="144"/>
      <c r="E6" s="144"/>
      <c r="F6" s="144" t="s">
        <v>168</v>
      </c>
      <c r="G6" s="144"/>
      <c r="H6" s="144"/>
      <c r="I6" s="139" t="s">
        <v>176</v>
      </c>
      <c r="J6" s="140"/>
      <c r="K6" s="140"/>
      <c r="L6" s="139" t="s">
        <v>169</v>
      </c>
      <c r="M6" s="140"/>
      <c r="N6" s="140"/>
    </row>
    <row r="7" spans="1:14" ht="13.5" customHeight="1">
      <c r="A7" s="144"/>
      <c r="B7" s="144"/>
      <c r="C7" s="141" t="s">
        <v>170</v>
      </c>
      <c r="D7" s="141" t="s">
        <v>33</v>
      </c>
      <c r="E7" s="141"/>
      <c r="F7" s="141" t="s">
        <v>170</v>
      </c>
      <c r="G7" s="141" t="s">
        <v>33</v>
      </c>
      <c r="H7" s="141"/>
      <c r="I7" s="141" t="s">
        <v>170</v>
      </c>
      <c r="J7" s="141" t="s">
        <v>33</v>
      </c>
      <c r="K7" s="141"/>
      <c r="L7" s="141" t="s">
        <v>170</v>
      </c>
      <c r="M7" s="141" t="s">
        <v>33</v>
      </c>
      <c r="N7" s="141"/>
    </row>
    <row r="8" spans="1:14" ht="21.75" customHeight="1">
      <c r="A8" s="144"/>
      <c r="B8" s="144"/>
      <c r="C8" s="141"/>
      <c r="D8" s="22" t="s">
        <v>171</v>
      </c>
      <c r="E8" s="22" t="s">
        <v>172</v>
      </c>
      <c r="F8" s="141"/>
      <c r="G8" s="22" t="s">
        <v>171</v>
      </c>
      <c r="H8" s="22" t="s">
        <v>172</v>
      </c>
      <c r="I8" s="141"/>
      <c r="J8" s="22" t="s">
        <v>171</v>
      </c>
      <c r="K8" s="22" t="s">
        <v>172</v>
      </c>
      <c r="L8" s="141"/>
      <c r="M8" s="22" t="s">
        <v>171</v>
      </c>
      <c r="N8" s="22" t="s">
        <v>172</v>
      </c>
    </row>
    <row r="9" spans="1:14" s="23" customFormat="1" ht="20.25" customHeight="1">
      <c r="A9" s="145" t="s">
        <v>32</v>
      </c>
      <c r="B9" s="145"/>
      <c r="C9" s="88">
        <f aca="true" t="shared" si="0" ref="C9:L9">SUM(C10:C22)</f>
        <v>5214</v>
      </c>
      <c r="D9" s="88">
        <f t="shared" si="0"/>
        <v>0</v>
      </c>
      <c r="E9" s="88">
        <f t="shared" si="0"/>
        <v>5214</v>
      </c>
      <c r="F9" s="88">
        <f t="shared" si="0"/>
        <v>4477.594</v>
      </c>
      <c r="G9" s="88">
        <f t="shared" si="0"/>
        <v>0</v>
      </c>
      <c r="H9" s="88">
        <f t="shared" si="0"/>
        <v>4477.594</v>
      </c>
      <c r="I9" s="88">
        <f t="shared" si="0"/>
        <v>0</v>
      </c>
      <c r="J9" s="88">
        <f t="shared" si="0"/>
        <v>0</v>
      </c>
      <c r="K9" s="88">
        <f t="shared" si="0"/>
        <v>736.406</v>
      </c>
      <c r="L9" s="88">
        <f t="shared" si="0"/>
        <v>0</v>
      </c>
      <c r="M9" s="88"/>
      <c r="N9" s="89">
        <f>H9/E9</f>
        <v>0.8587637130801687</v>
      </c>
    </row>
    <row r="10" spans="1:14" s="24" customFormat="1" ht="20.25" customHeight="1">
      <c r="A10" s="90">
        <v>1</v>
      </c>
      <c r="B10" s="91" t="s">
        <v>191</v>
      </c>
      <c r="C10" s="92">
        <v>195</v>
      </c>
      <c r="D10" s="92"/>
      <c r="E10" s="92">
        <v>195</v>
      </c>
      <c r="F10" s="92">
        <v>195</v>
      </c>
      <c r="G10" s="92"/>
      <c r="H10" s="92">
        <v>195</v>
      </c>
      <c r="I10" s="93"/>
      <c r="J10" s="94">
        <f>D10-G10</f>
        <v>0</v>
      </c>
      <c r="K10" s="94">
        <f>E10-H10</f>
        <v>0</v>
      </c>
      <c r="L10" s="93"/>
      <c r="M10" s="93"/>
      <c r="N10" s="93">
        <f>H10/E10</f>
        <v>1</v>
      </c>
    </row>
    <row r="11" spans="1:14" s="24" customFormat="1" ht="20.25" customHeight="1">
      <c r="A11" s="90">
        <f aca="true" t="shared" si="1" ref="A11:A22">+A10+1</f>
        <v>2</v>
      </c>
      <c r="B11" s="91" t="s">
        <v>192</v>
      </c>
      <c r="C11" s="92">
        <v>13</v>
      </c>
      <c r="D11" s="92"/>
      <c r="E11" s="92">
        <v>13</v>
      </c>
      <c r="F11" s="92">
        <v>13</v>
      </c>
      <c r="G11" s="92"/>
      <c r="H11" s="92">
        <v>13</v>
      </c>
      <c r="I11" s="93"/>
      <c r="J11" s="94">
        <f aca="true" t="shared" si="2" ref="J11:J22">D11-G11</f>
        <v>0</v>
      </c>
      <c r="K11" s="94">
        <f aca="true" t="shared" si="3" ref="K11:K22">E11-H11</f>
        <v>0</v>
      </c>
      <c r="L11" s="93"/>
      <c r="M11" s="93"/>
      <c r="N11" s="93">
        <f aca="true" t="shared" si="4" ref="N11:N22">H11/E11</f>
        <v>1</v>
      </c>
    </row>
    <row r="12" spans="1:14" s="24" customFormat="1" ht="20.25" customHeight="1">
      <c r="A12" s="90">
        <f t="shared" si="1"/>
        <v>3</v>
      </c>
      <c r="B12" s="91" t="s">
        <v>193</v>
      </c>
      <c r="C12" s="92">
        <v>13</v>
      </c>
      <c r="D12" s="92"/>
      <c r="E12" s="92">
        <v>13</v>
      </c>
      <c r="F12" s="92">
        <v>13</v>
      </c>
      <c r="G12" s="92"/>
      <c r="H12" s="92">
        <v>13</v>
      </c>
      <c r="I12" s="93"/>
      <c r="J12" s="94">
        <f aca="true" t="shared" si="5" ref="J12:K16">D12-G12</f>
        <v>0</v>
      </c>
      <c r="K12" s="94">
        <f t="shared" si="5"/>
        <v>0</v>
      </c>
      <c r="L12" s="93"/>
      <c r="M12" s="93"/>
      <c r="N12" s="93">
        <f>H12/E12</f>
        <v>1</v>
      </c>
    </row>
    <row r="13" spans="1:14" s="24" customFormat="1" ht="20.25" customHeight="1">
      <c r="A13" s="90">
        <f t="shared" si="1"/>
        <v>4</v>
      </c>
      <c r="B13" s="91" t="s">
        <v>196</v>
      </c>
      <c r="C13" s="92">
        <v>200</v>
      </c>
      <c r="D13" s="92"/>
      <c r="E13" s="92">
        <v>200</v>
      </c>
      <c r="F13" s="92">
        <v>82.2</v>
      </c>
      <c r="G13" s="92"/>
      <c r="H13" s="92">
        <v>82.2</v>
      </c>
      <c r="I13" s="93"/>
      <c r="J13" s="94">
        <f t="shared" si="5"/>
        <v>0</v>
      </c>
      <c r="K13" s="94">
        <f t="shared" si="5"/>
        <v>117.8</v>
      </c>
      <c r="L13" s="93"/>
      <c r="M13" s="93"/>
      <c r="N13" s="93">
        <f>H13/E13</f>
        <v>0.41100000000000003</v>
      </c>
    </row>
    <row r="14" spans="1:14" s="24" customFormat="1" ht="20.25" customHeight="1">
      <c r="A14" s="90">
        <f t="shared" si="1"/>
        <v>5</v>
      </c>
      <c r="B14" s="91" t="s">
        <v>197</v>
      </c>
      <c r="C14" s="92">
        <v>660</v>
      </c>
      <c r="D14" s="92"/>
      <c r="E14" s="92">
        <v>660</v>
      </c>
      <c r="F14" s="92">
        <v>602</v>
      </c>
      <c r="G14" s="92"/>
      <c r="H14" s="92">
        <v>602</v>
      </c>
      <c r="I14" s="93"/>
      <c r="J14" s="94">
        <f t="shared" si="5"/>
        <v>0</v>
      </c>
      <c r="K14" s="94">
        <f t="shared" si="5"/>
        <v>58</v>
      </c>
      <c r="L14" s="93"/>
      <c r="M14" s="93"/>
      <c r="N14" s="93">
        <f>H14/E14</f>
        <v>0.9121212121212121</v>
      </c>
    </row>
    <row r="15" spans="1:14" s="24" customFormat="1" ht="20.25" customHeight="1">
      <c r="A15" s="90">
        <f t="shared" si="1"/>
        <v>6</v>
      </c>
      <c r="B15" s="91" t="s">
        <v>198</v>
      </c>
      <c r="C15" s="92">
        <v>860</v>
      </c>
      <c r="D15" s="92"/>
      <c r="E15" s="92">
        <v>860</v>
      </c>
      <c r="F15" s="92">
        <v>808.864</v>
      </c>
      <c r="G15" s="92"/>
      <c r="H15" s="92">
        <v>808.864</v>
      </c>
      <c r="I15" s="93"/>
      <c r="J15" s="94">
        <f t="shared" si="5"/>
        <v>0</v>
      </c>
      <c r="K15" s="94">
        <f t="shared" si="5"/>
        <v>51.13599999999997</v>
      </c>
      <c r="L15" s="93"/>
      <c r="M15" s="93"/>
      <c r="N15" s="93">
        <f>H15/E15</f>
        <v>0.940539534883721</v>
      </c>
    </row>
    <row r="16" spans="1:14" s="24" customFormat="1" ht="20.25" customHeight="1">
      <c r="A16" s="90">
        <f t="shared" si="1"/>
        <v>7</v>
      </c>
      <c r="B16" s="91" t="s">
        <v>202</v>
      </c>
      <c r="C16" s="92">
        <v>13</v>
      </c>
      <c r="D16" s="92"/>
      <c r="E16" s="92">
        <v>13</v>
      </c>
      <c r="F16" s="92">
        <v>13</v>
      </c>
      <c r="G16" s="92"/>
      <c r="H16" s="92">
        <v>13</v>
      </c>
      <c r="I16" s="93"/>
      <c r="J16" s="94">
        <f t="shared" si="5"/>
        <v>0</v>
      </c>
      <c r="K16" s="94">
        <f t="shared" si="5"/>
        <v>0</v>
      </c>
      <c r="L16" s="93"/>
      <c r="M16" s="93"/>
      <c r="N16" s="93">
        <f>H16/E16</f>
        <v>1</v>
      </c>
    </row>
    <row r="17" spans="1:14" s="24" customFormat="1" ht="20.25" customHeight="1">
      <c r="A17" s="90">
        <f t="shared" si="1"/>
        <v>8</v>
      </c>
      <c r="B17" s="91" t="s">
        <v>205</v>
      </c>
      <c r="C17" s="92">
        <v>510</v>
      </c>
      <c r="D17" s="92"/>
      <c r="E17" s="92">
        <v>510</v>
      </c>
      <c r="F17" s="92">
        <v>460</v>
      </c>
      <c r="G17" s="92"/>
      <c r="H17" s="92">
        <v>460</v>
      </c>
      <c r="I17" s="93"/>
      <c r="J17" s="94">
        <f t="shared" si="2"/>
        <v>0</v>
      </c>
      <c r="K17" s="94">
        <f t="shared" si="3"/>
        <v>50</v>
      </c>
      <c r="L17" s="93"/>
      <c r="M17" s="93"/>
      <c r="N17" s="93">
        <f t="shared" si="4"/>
        <v>0.9019607843137255</v>
      </c>
    </row>
    <row r="18" spans="1:14" s="24" customFormat="1" ht="20.25" customHeight="1">
      <c r="A18" s="90">
        <f t="shared" si="1"/>
        <v>9</v>
      </c>
      <c r="B18" s="91" t="s">
        <v>206</v>
      </c>
      <c r="C18" s="92">
        <v>510</v>
      </c>
      <c r="D18" s="92"/>
      <c r="E18" s="92">
        <v>510</v>
      </c>
      <c r="F18" s="92">
        <v>252.5</v>
      </c>
      <c r="G18" s="92"/>
      <c r="H18" s="92">
        <v>252.5</v>
      </c>
      <c r="I18" s="93"/>
      <c r="J18" s="94">
        <f t="shared" si="2"/>
        <v>0</v>
      </c>
      <c r="K18" s="94">
        <f t="shared" si="3"/>
        <v>257.5</v>
      </c>
      <c r="L18" s="93"/>
      <c r="M18" s="93"/>
      <c r="N18" s="93">
        <f t="shared" si="4"/>
        <v>0.4950980392156863</v>
      </c>
    </row>
    <row r="19" spans="1:14" s="24" customFormat="1" ht="20.25" customHeight="1">
      <c r="A19" s="90">
        <f t="shared" si="1"/>
        <v>10</v>
      </c>
      <c r="B19" s="91" t="s">
        <v>207</v>
      </c>
      <c r="C19" s="92">
        <v>510</v>
      </c>
      <c r="D19" s="92"/>
      <c r="E19" s="92">
        <v>510</v>
      </c>
      <c r="F19" s="92">
        <v>452.2</v>
      </c>
      <c r="G19" s="92"/>
      <c r="H19" s="92">
        <v>452.2</v>
      </c>
      <c r="I19" s="93"/>
      <c r="J19" s="94">
        <f t="shared" si="2"/>
        <v>0</v>
      </c>
      <c r="K19" s="94">
        <f t="shared" si="3"/>
        <v>57.80000000000001</v>
      </c>
      <c r="L19" s="93"/>
      <c r="M19" s="93"/>
      <c r="N19" s="93">
        <f t="shared" si="4"/>
        <v>0.8866666666666666</v>
      </c>
    </row>
    <row r="20" spans="1:14" s="24" customFormat="1" ht="20.25" customHeight="1">
      <c r="A20" s="90">
        <f t="shared" si="1"/>
        <v>11</v>
      </c>
      <c r="B20" s="91" t="s">
        <v>208</v>
      </c>
      <c r="C20" s="92">
        <v>510</v>
      </c>
      <c r="D20" s="92"/>
      <c r="E20" s="92">
        <v>510</v>
      </c>
      <c r="F20" s="92">
        <v>415.83</v>
      </c>
      <c r="G20" s="92"/>
      <c r="H20" s="92">
        <v>415.83</v>
      </c>
      <c r="I20" s="93"/>
      <c r="J20" s="94">
        <f t="shared" si="2"/>
        <v>0</v>
      </c>
      <c r="K20" s="94">
        <f t="shared" si="3"/>
        <v>94.17000000000002</v>
      </c>
      <c r="L20" s="93"/>
      <c r="M20" s="93"/>
      <c r="N20" s="93">
        <f t="shared" si="4"/>
        <v>0.8153529411764705</v>
      </c>
    </row>
    <row r="21" spans="1:14" s="24" customFormat="1" ht="20.25" customHeight="1">
      <c r="A21" s="90">
        <f t="shared" si="1"/>
        <v>12</v>
      </c>
      <c r="B21" s="91" t="s">
        <v>209</v>
      </c>
      <c r="C21" s="92">
        <v>710</v>
      </c>
      <c r="D21" s="92"/>
      <c r="E21" s="92">
        <v>710</v>
      </c>
      <c r="F21" s="92">
        <v>660</v>
      </c>
      <c r="G21" s="92"/>
      <c r="H21" s="92">
        <v>660</v>
      </c>
      <c r="I21" s="93"/>
      <c r="J21" s="94">
        <f t="shared" si="2"/>
        <v>0</v>
      </c>
      <c r="K21" s="94">
        <f t="shared" si="3"/>
        <v>50</v>
      </c>
      <c r="L21" s="93"/>
      <c r="M21" s="93"/>
      <c r="N21" s="93">
        <f t="shared" si="4"/>
        <v>0.9295774647887324</v>
      </c>
    </row>
    <row r="22" spans="1:14" s="24" customFormat="1" ht="20.25" customHeight="1">
      <c r="A22" s="95">
        <f t="shared" si="1"/>
        <v>13</v>
      </c>
      <c r="B22" s="96" t="s">
        <v>210</v>
      </c>
      <c r="C22" s="97">
        <v>510</v>
      </c>
      <c r="D22" s="97"/>
      <c r="E22" s="97">
        <v>510</v>
      </c>
      <c r="F22" s="97">
        <v>510</v>
      </c>
      <c r="G22" s="97"/>
      <c r="H22" s="97">
        <v>510</v>
      </c>
      <c r="I22" s="98"/>
      <c r="J22" s="99">
        <f t="shared" si="2"/>
        <v>0</v>
      </c>
      <c r="K22" s="99">
        <f t="shared" si="3"/>
        <v>0</v>
      </c>
      <c r="L22" s="98"/>
      <c r="M22" s="98"/>
      <c r="N22" s="98">
        <f t="shared" si="4"/>
        <v>1</v>
      </c>
    </row>
    <row r="23" spans="1:11" s="24" customFormat="1" ht="15.75" customHeight="1">
      <c r="A23" s="100"/>
      <c r="I23" s="25"/>
      <c r="J23" s="25"/>
      <c r="K23" s="25"/>
    </row>
    <row r="24" spans="1:12" s="50" customFormat="1" ht="13.5" customHeight="1">
      <c r="A24" s="52"/>
      <c r="D24" s="132"/>
      <c r="E24" s="132"/>
      <c r="F24" s="132"/>
      <c r="J24" s="132" t="s">
        <v>218</v>
      </c>
      <c r="K24" s="132"/>
      <c r="L24" s="132"/>
    </row>
    <row r="25" spans="1:13" s="50" customFormat="1" ht="13.5" customHeight="1">
      <c r="A25" s="52"/>
      <c r="B25" s="56"/>
      <c r="C25" s="56"/>
      <c r="D25" s="133"/>
      <c r="E25" s="133"/>
      <c r="F25" s="133"/>
      <c r="I25" s="133" t="s">
        <v>81</v>
      </c>
      <c r="J25" s="133"/>
      <c r="K25" s="133"/>
      <c r="L25" s="133"/>
      <c r="M25" s="133"/>
    </row>
    <row r="26" spans="1:12" s="50" customFormat="1" ht="13.5" customHeight="1">
      <c r="A26" s="52"/>
      <c r="B26" s="56" t="s">
        <v>80</v>
      </c>
      <c r="D26" s="56"/>
      <c r="E26" s="56"/>
      <c r="F26" s="56"/>
      <c r="J26" s="133" t="s">
        <v>82</v>
      </c>
      <c r="K26" s="133"/>
      <c r="L26" s="133"/>
    </row>
    <row r="27" s="50" customFormat="1" ht="15.75">
      <c r="A27" s="52"/>
    </row>
    <row r="28" ht="15.75">
      <c r="A28" s="24"/>
    </row>
    <row r="29" ht="15.75">
      <c r="A29" s="24"/>
    </row>
    <row r="30" ht="15.75">
      <c r="A30" s="24"/>
    </row>
    <row r="31" spans="2:13" s="4" customFormat="1" ht="20.25" customHeight="1">
      <c r="B31" s="163" t="s">
        <v>220</v>
      </c>
      <c r="C31" s="163"/>
      <c r="D31" s="163"/>
      <c r="E31" s="9"/>
      <c r="I31" s="163" t="s">
        <v>219</v>
      </c>
      <c r="J31" s="163"/>
      <c r="K31" s="163"/>
      <c r="L31" s="163"/>
      <c r="M31" s="163"/>
    </row>
    <row r="32" ht="15.75">
      <c r="A32" s="24"/>
    </row>
    <row r="33" ht="15.75">
      <c r="A33" s="26"/>
    </row>
  </sheetData>
  <sheetProtection/>
  <mergeCells count="28">
    <mergeCell ref="B31:D31"/>
    <mergeCell ref="I31:M31"/>
    <mergeCell ref="A1:B1"/>
    <mergeCell ref="A2:B2"/>
    <mergeCell ref="D24:F24"/>
    <mergeCell ref="D25:F25"/>
    <mergeCell ref="J24:L24"/>
    <mergeCell ref="J26:L26"/>
    <mergeCell ref="I25:M25"/>
    <mergeCell ref="A9:B9"/>
    <mergeCell ref="I1:K1"/>
    <mergeCell ref="B4:J4"/>
    <mergeCell ref="A6:A8"/>
    <mergeCell ref="B6:B8"/>
    <mergeCell ref="C6:E6"/>
    <mergeCell ref="F6:H6"/>
    <mergeCell ref="I6:K6"/>
    <mergeCell ref="C7:C8"/>
    <mergeCell ref="L6:N6"/>
    <mergeCell ref="L7:L8"/>
    <mergeCell ref="M7:N7"/>
    <mergeCell ref="A3:N3"/>
    <mergeCell ref="D7:E7"/>
    <mergeCell ref="F7:F8"/>
    <mergeCell ref="G7:H7"/>
    <mergeCell ref="I7:I8"/>
    <mergeCell ref="J7:K7"/>
    <mergeCell ref="I5:K5"/>
  </mergeCells>
  <printOptions/>
  <pageMargins left="0.7" right="0.2" top="0.35" bottom="0.25" header="0.3" footer="0.0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Q41"/>
  <sheetViews>
    <sheetView tabSelected="1" zoomScalePageLayoutView="0" workbookViewId="0" topLeftCell="A1">
      <selection activeCell="A41" sqref="A41:IV41"/>
    </sheetView>
  </sheetViews>
  <sheetFormatPr defaultColWidth="9.140625" defaultRowHeight="12.75"/>
  <cols>
    <col min="1" max="1" width="5.00390625" style="4" customWidth="1"/>
    <col min="2" max="2" width="15.421875" style="4" customWidth="1"/>
    <col min="3" max="3" width="8.57421875" style="4" customWidth="1"/>
    <col min="4" max="4" width="6.421875" style="4" customWidth="1"/>
    <col min="5" max="6" width="7.8515625" style="4" customWidth="1"/>
    <col min="7" max="7" width="8.8515625" style="4" customWidth="1"/>
    <col min="8" max="8" width="7.8515625" style="4" customWidth="1"/>
    <col min="9" max="9" width="8.140625" style="4" customWidth="1"/>
    <col min="10" max="10" width="9.140625" style="4" customWidth="1"/>
    <col min="11" max="11" width="8.7109375" style="4" customWidth="1"/>
    <col min="12" max="14" width="9.140625" style="4" customWidth="1"/>
    <col min="15" max="15" width="11.00390625" style="4" customWidth="1"/>
    <col min="16" max="16" width="9.57421875" style="4" customWidth="1"/>
    <col min="17" max="17" width="10.140625" style="4" customWidth="1"/>
    <col min="18" max="16384" width="9.140625" style="4" customWidth="1"/>
  </cols>
  <sheetData>
    <row r="1" spans="1:17" ht="15.75">
      <c r="A1" s="116" t="s">
        <v>183</v>
      </c>
      <c r="B1" s="116"/>
      <c r="C1" s="116"/>
      <c r="D1" s="116"/>
      <c r="E1" s="116"/>
      <c r="O1" s="156" t="s">
        <v>173</v>
      </c>
      <c r="P1" s="156"/>
      <c r="Q1" s="156"/>
    </row>
    <row r="2" spans="1:17" ht="15.75">
      <c r="A2" s="116" t="s">
        <v>182</v>
      </c>
      <c r="B2" s="116"/>
      <c r="C2" s="116"/>
      <c r="D2" s="116"/>
      <c r="E2" s="116"/>
      <c r="O2" s="28"/>
      <c r="P2" s="28"/>
      <c r="Q2" s="28"/>
    </row>
    <row r="3" spans="1:17" ht="42.75" customHeight="1">
      <c r="A3" s="124"/>
      <c r="B3" s="124"/>
      <c r="C3" s="154" t="s">
        <v>147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</row>
    <row r="4" spans="3:17" ht="20.25" customHeight="1"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</row>
    <row r="6" spans="1:17" s="5" customFormat="1" ht="26.25" customHeight="1">
      <c r="A6" s="148" t="s">
        <v>109</v>
      </c>
      <c r="B6" s="148" t="s">
        <v>110</v>
      </c>
      <c r="C6" s="151" t="s">
        <v>111</v>
      </c>
      <c r="D6" s="152"/>
      <c r="E6" s="152"/>
      <c r="F6" s="153"/>
      <c r="G6" s="151" t="s">
        <v>112</v>
      </c>
      <c r="H6" s="152"/>
      <c r="I6" s="152"/>
      <c r="J6" s="152"/>
      <c r="K6" s="152"/>
      <c r="L6" s="152"/>
      <c r="M6" s="152"/>
      <c r="N6" s="153"/>
      <c r="O6" s="148" t="s">
        <v>113</v>
      </c>
      <c r="P6" s="148"/>
      <c r="Q6" s="148"/>
    </row>
    <row r="7" spans="1:17" s="5" customFormat="1" ht="33" customHeight="1">
      <c r="A7" s="148"/>
      <c r="B7" s="148"/>
      <c r="C7" s="148" t="s">
        <v>114</v>
      </c>
      <c r="D7" s="148" t="s">
        <v>115</v>
      </c>
      <c r="E7" s="148" t="s">
        <v>116</v>
      </c>
      <c r="F7" s="149" t="s">
        <v>117</v>
      </c>
      <c r="G7" s="151" t="s">
        <v>118</v>
      </c>
      <c r="H7" s="152"/>
      <c r="I7" s="152"/>
      <c r="J7" s="153"/>
      <c r="K7" s="151" t="s">
        <v>119</v>
      </c>
      <c r="L7" s="152"/>
      <c r="M7" s="152"/>
      <c r="N7" s="153"/>
      <c r="O7" s="148" t="s">
        <v>120</v>
      </c>
      <c r="P7" s="148" t="s">
        <v>121</v>
      </c>
      <c r="Q7" s="148" t="s">
        <v>122</v>
      </c>
    </row>
    <row r="8" spans="1:17" s="5" customFormat="1" ht="39.75" customHeight="1">
      <c r="A8" s="148"/>
      <c r="B8" s="148"/>
      <c r="C8" s="148"/>
      <c r="D8" s="148"/>
      <c r="E8" s="148"/>
      <c r="F8" s="150"/>
      <c r="G8" s="6" t="s">
        <v>114</v>
      </c>
      <c r="H8" s="6" t="s">
        <v>123</v>
      </c>
      <c r="I8" s="6" t="s">
        <v>116</v>
      </c>
      <c r="J8" s="6" t="s">
        <v>124</v>
      </c>
      <c r="K8" s="6" t="s">
        <v>114</v>
      </c>
      <c r="L8" s="6" t="s">
        <v>123</v>
      </c>
      <c r="M8" s="6" t="s">
        <v>116</v>
      </c>
      <c r="N8" s="6" t="s">
        <v>124</v>
      </c>
      <c r="O8" s="148"/>
      <c r="P8" s="148"/>
      <c r="Q8" s="148"/>
    </row>
    <row r="9" spans="1:17" s="8" customFormat="1" ht="11.25">
      <c r="A9" s="7" t="s">
        <v>6</v>
      </c>
      <c r="B9" s="7" t="s">
        <v>24</v>
      </c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 t="s">
        <v>125</v>
      </c>
      <c r="L9" s="7" t="s">
        <v>126</v>
      </c>
      <c r="M9" s="7" t="s">
        <v>127</v>
      </c>
      <c r="N9" s="7" t="s">
        <v>128</v>
      </c>
      <c r="O9" s="7">
        <v>10</v>
      </c>
      <c r="P9" s="7">
        <v>11</v>
      </c>
      <c r="Q9" s="7" t="s">
        <v>129</v>
      </c>
    </row>
    <row r="10" spans="1:17" s="9" customFormat="1" ht="22.5" customHeight="1">
      <c r="A10" s="101"/>
      <c r="B10" s="101" t="s">
        <v>130</v>
      </c>
      <c r="C10" s="102">
        <f aca="true" t="shared" si="0" ref="C10:J10">SUM(C11:C30)</f>
        <v>62.419</v>
      </c>
      <c r="D10" s="103">
        <f t="shared" si="0"/>
        <v>18.22</v>
      </c>
      <c r="E10" s="102">
        <f t="shared" si="0"/>
        <v>3.597</v>
      </c>
      <c r="F10" s="102">
        <f t="shared" si="0"/>
        <v>3.01</v>
      </c>
      <c r="G10" s="102">
        <f t="shared" si="0"/>
        <v>3.3760000000000003</v>
      </c>
      <c r="H10" s="102">
        <f t="shared" si="0"/>
        <v>0</v>
      </c>
      <c r="I10" s="102">
        <f t="shared" si="0"/>
        <v>0</v>
      </c>
      <c r="J10" s="102">
        <f t="shared" si="0"/>
        <v>0</v>
      </c>
      <c r="K10" s="104">
        <f>+G10/C10</f>
        <v>0.05408609557987152</v>
      </c>
      <c r="L10" s="104">
        <f>+H10/D10</f>
        <v>0</v>
      </c>
      <c r="M10" s="104">
        <f>+I10/E10</f>
        <v>0</v>
      </c>
      <c r="N10" s="104">
        <f>+J10/F10</f>
        <v>0</v>
      </c>
      <c r="O10" s="102">
        <f>SUM(O11:O30)</f>
        <v>8755.131624</v>
      </c>
      <c r="P10" s="102">
        <f>SUM(P11:P30)</f>
        <v>604.6</v>
      </c>
      <c r="Q10" s="104">
        <f>+P10/O10</f>
        <v>0.06905664311689394</v>
      </c>
    </row>
    <row r="11" spans="1:17" ht="22.5" customHeight="1">
      <c r="A11" s="105">
        <v>1</v>
      </c>
      <c r="B11" s="106" t="s">
        <v>192</v>
      </c>
      <c r="C11" s="107">
        <v>1.563</v>
      </c>
      <c r="D11" s="107">
        <v>0.2</v>
      </c>
      <c r="E11" s="107">
        <v>0.35</v>
      </c>
      <c r="F11" s="107">
        <v>0</v>
      </c>
      <c r="G11" s="108">
        <v>0.555</v>
      </c>
      <c r="H11" s="108"/>
      <c r="I11" s="107"/>
      <c r="J11" s="107"/>
      <c r="K11" s="109">
        <f aca="true" t="shared" si="1" ref="K11:K30">+G11/C11</f>
        <v>0.35508637236084456</v>
      </c>
      <c r="L11" s="109"/>
      <c r="M11" s="109">
        <f>+I11/E11</f>
        <v>0</v>
      </c>
      <c r="N11" s="109"/>
      <c r="O11" s="107">
        <v>201.461746</v>
      </c>
      <c r="P11" s="107">
        <v>122.3</v>
      </c>
      <c r="Q11" s="109">
        <f aca="true" t="shared" si="2" ref="Q11:Q30">+P11/O11</f>
        <v>0.6070631394210194</v>
      </c>
    </row>
    <row r="12" spans="1:17" ht="22.5" customHeight="1">
      <c r="A12" s="105">
        <v>2</v>
      </c>
      <c r="B12" s="106" t="s">
        <v>193</v>
      </c>
      <c r="C12" s="107">
        <v>0.95</v>
      </c>
      <c r="D12" s="107">
        <v>0</v>
      </c>
      <c r="E12" s="107">
        <v>0.59</v>
      </c>
      <c r="F12" s="107">
        <v>0</v>
      </c>
      <c r="G12" s="108">
        <v>0</v>
      </c>
      <c r="H12" s="108"/>
      <c r="I12" s="107"/>
      <c r="J12" s="107"/>
      <c r="K12" s="109">
        <f t="shared" si="1"/>
        <v>0</v>
      </c>
      <c r="L12" s="109"/>
      <c r="M12" s="109">
        <f>+I12/E12</f>
        <v>0</v>
      </c>
      <c r="N12" s="109"/>
      <c r="O12" s="107">
        <v>137.5494</v>
      </c>
      <c r="P12" s="107"/>
      <c r="Q12" s="109">
        <f t="shared" si="2"/>
        <v>0</v>
      </c>
    </row>
    <row r="13" spans="1:17" ht="22.5" customHeight="1">
      <c r="A13" s="105">
        <v>3</v>
      </c>
      <c r="B13" s="106" t="s">
        <v>194</v>
      </c>
      <c r="C13" s="107">
        <v>0.6000000000000001</v>
      </c>
      <c r="D13" s="107">
        <v>0</v>
      </c>
      <c r="E13" s="107">
        <v>0.3</v>
      </c>
      <c r="F13" s="107">
        <v>0</v>
      </c>
      <c r="G13" s="108">
        <v>0.2</v>
      </c>
      <c r="H13" s="108"/>
      <c r="I13" s="107"/>
      <c r="J13" s="107"/>
      <c r="K13" s="109">
        <f t="shared" si="1"/>
        <v>0.3333333333333333</v>
      </c>
      <c r="L13" s="109"/>
      <c r="M13" s="109">
        <f>+I13/E13</f>
        <v>0</v>
      </c>
      <c r="N13" s="109"/>
      <c r="O13" s="107">
        <v>82.55706800000002</v>
      </c>
      <c r="P13" s="107">
        <v>21</v>
      </c>
      <c r="Q13" s="109">
        <f t="shared" si="2"/>
        <v>0.2543694986842313</v>
      </c>
    </row>
    <row r="14" spans="1:17" ht="22.5" customHeight="1">
      <c r="A14" s="105">
        <v>4</v>
      </c>
      <c r="B14" s="106" t="s">
        <v>195</v>
      </c>
      <c r="C14" s="107">
        <v>6.75</v>
      </c>
      <c r="D14" s="107">
        <v>0.27</v>
      </c>
      <c r="E14" s="107">
        <v>0.32</v>
      </c>
      <c r="F14" s="107">
        <v>0</v>
      </c>
      <c r="G14" s="108">
        <v>0</v>
      </c>
      <c r="H14" s="108"/>
      <c r="I14" s="107"/>
      <c r="J14" s="107"/>
      <c r="K14" s="109">
        <f t="shared" si="1"/>
        <v>0</v>
      </c>
      <c r="L14" s="109"/>
      <c r="M14" s="110"/>
      <c r="N14" s="110"/>
      <c r="O14" s="107">
        <v>813.44821</v>
      </c>
      <c r="P14" s="107"/>
      <c r="Q14" s="109">
        <f t="shared" si="2"/>
        <v>0</v>
      </c>
    </row>
    <row r="15" spans="1:17" ht="22.5" customHeight="1">
      <c r="A15" s="105">
        <v>5</v>
      </c>
      <c r="B15" s="106" t="s">
        <v>197</v>
      </c>
      <c r="C15" s="107">
        <v>3.1670000000000003</v>
      </c>
      <c r="D15" s="107">
        <v>2.5</v>
      </c>
      <c r="E15" s="107">
        <v>0</v>
      </c>
      <c r="F15" s="107">
        <v>0</v>
      </c>
      <c r="G15" s="108">
        <v>0</v>
      </c>
      <c r="H15" s="108"/>
      <c r="I15" s="107"/>
      <c r="J15" s="107"/>
      <c r="K15" s="109">
        <f t="shared" si="1"/>
        <v>0</v>
      </c>
      <c r="L15" s="109"/>
      <c r="M15" s="109"/>
      <c r="N15" s="109"/>
      <c r="O15" s="107">
        <v>577.78527</v>
      </c>
      <c r="P15" s="107"/>
      <c r="Q15" s="109">
        <f t="shared" si="2"/>
        <v>0</v>
      </c>
    </row>
    <row r="16" spans="1:17" ht="22.5" customHeight="1">
      <c r="A16" s="105">
        <v>6</v>
      </c>
      <c r="B16" s="106" t="s">
        <v>198</v>
      </c>
      <c r="C16" s="107">
        <v>3.836</v>
      </c>
      <c r="D16" s="107">
        <v>2.5</v>
      </c>
      <c r="E16" s="107">
        <v>0</v>
      </c>
      <c r="F16" s="107">
        <v>0</v>
      </c>
      <c r="G16" s="108">
        <v>1.2</v>
      </c>
      <c r="H16" s="108"/>
      <c r="I16" s="107"/>
      <c r="J16" s="107"/>
      <c r="K16" s="109">
        <f t="shared" si="1"/>
        <v>0.31282586027111575</v>
      </c>
      <c r="L16" s="109">
        <f>+H16/D16</f>
        <v>0</v>
      </c>
      <c r="M16" s="109"/>
      <c r="N16" s="109"/>
      <c r="O16" s="107">
        <v>553.437212</v>
      </c>
      <c r="P16" s="107">
        <v>160.5</v>
      </c>
      <c r="Q16" s="109">
        <f t="shared" si="2"/>
        <v>0.29000579744175203</v>
      </c>
    </row>
    <row r="17" spans="1:17" ht="22.5" customHeight="1">
      <c r="A17" s="105">
        <v>7</v>
      </c>
      <c r="B17" s="106" t="s">
        <v>196</v>
      </c>
      <c r="C17" s="107">
        <v>0.5</v>
      </c>
      <c r="D17" s="107">
        <v>0</v>
      </c>
      <c r="E17" s="107">
        <v>0</v>
      </c>
      <c r="F17" s="107">
        <v>0</v>
      </c>
      <c r="G17" s="108">
        <v>0</v>
      </c>
      <c r="H17" s="108"/>
      <c r="I17" s="107"/>
      <c r="J17" s="107"/>
      <c r="K17" s="109">
        <f t="shared" si="1"/>
        <v>0</v>
      </c>
      <c r="L17" s="109"/>
      <c r="M17" s="109"/>
      <c r="N17" s="109"/>
      <c r="O17" s="107">
        <v>64.11580000000001</v>
      </c>
      <c r="P17" s="107"/>
      <c r="Q17" s="109">
        <f t="shared" si="2"/>
        <v>0</v>
      </c>
    </row>
    <row r="18" spans="1:17" ht="22.5" customHeight="1">
      <c r="A18" s="105">
        <v>8</v>
      </c>
      <c r="B18" s="106" t="s">
        <v>200</v>
      </c>
      <c r="C18" s="107">
        <v>1.31</v>
      </c>
      <c r="D18" s="107">
        <v>0</v>
      </c>
      <c r="E18" s="107">
        <v>0</v>
      </c>
      <c r="F18" s="107">
        <v>0</v>
      </c>
      <c r="G18" s="108">
        <v>0</v>
      </c>
      <c r="H18" s="108"/>
      <c r="I18" s="107"/>
      <c r="J18" s="107"/>
      <c r="K18" s="109">
        <f t="shared" si="1"/>
        <v>0</v>
      </c>
      <c r="L18" s="109"/>
      <c r="M18" s="109"/>
      <c r="N18" s="109"/>
      <c r="O18" s="107">
        <v>137.60502</v>
      </c>
      <c r="P18" s="107"/>
      <c r="Q18" s="109">
        <f t="shared" si="2"/>
        <v>0</v>
      </c>
    </row>
    <row r="19" spans="1:17" ht="22.5" customHeight="1">
      <c r="A19" s="105">
        <v>9</v>
      </c>
      <c r="B19" s="106" t="s">
        <v>199</v>
      </c>
      <c r="C19" s="107">
        <v>1.134</v>
      </c>
      <c r="D19" s="107">
        <v>0</v>
      </c>
      <c r="E19" s="107">
        <v>0</v>
      </c>
      <c r="F19" s="107">
        <v>1.51</v>
      </c>
      <c r="G19" s="108">
        <v>0</v>
      </c>
      <c r="H19" s="108"/>
      <c r="I19" s="107"/>
      <c r="J19" s="107"/>
      <c r="K19" s="109">
        <f t="shared" si="1"/>
        <v>0</v>
      </c>
      <c r="L19" s="109"/>
      <c r="M19" s="109"/>
      <c r="N19" s="109"/>
      <c r="O19" s="107">
        <v>144.088268</v>
      </c>
      <c r="P19" s="107"/>
      <c r="Q19" s="109">
        <f t="shared" si="2"/>
        <v>0</v>
      </c>
    </row>
    <row r="20" spans="1:17" ht="22.5" customHeight="1">
      <c r="A20" s="105">
        <v>10</v>
      </c>
      <c r="B20" s="106" t="s">
        <v>201</v>
      </c>
      <c r="C20" s="107">
        <v>2.9</v>
      </c>
      <c r="D20" s="107">
        <v>2.26</v>
      </c>
      <c r="E20" s="107">
        <v>0.5</v>
      </c>
      <c r="F20" s="107">
        <v>0</v>
      </c>
      <c r="G20" s="108">
        <v>0</v>
      </c>
      <c r="H20" s="108"/>
      <c r="I20" s="107"/>
      <c r="J20" s="107"/>
      <c r="K20" s="109">
        <f t="shared" si="1"/>
        <v>0</v>
      </c>
      <c r="L20" s="109">
        <f>+H20/D20</f>
        <v>0</v>
      </c>
      <c r="M20" s="109"/>
      <c r="N20" s="109"/>
      <c r="O20" s="107">
        <v>540.34182</v>
      </c>
      <c r="P20" s="107"/>
      <c r="Q20" s="109">
        <f t="shared" si="2"/>
        <v>0</v>
      </c>
    </row>
    <row r="21" spans="1:17" ht="22.5" customHeight="1">
      <c r="A21" s="105">
        <v>11</v>
      </c>
      <c r="B21" s="106" t="s">
        <v>211</v>
      </c>
      <c r="C21" s="107">
        <v>0.74</v>
      </c>
      <c r="D21" s="107">
        <v>0.15</v>
      </c>
      <c r="E21" s="107">
        <v>0</v>
      </c>
      <c r="F21" s="107">
        <v>0</v>
      </c>
      <c r="G21" s="108">
        <v>0</v>
      </c>
      <c r="H21" s="108"/>
      <c r="I21" s="107"/>
      <c r="J21" s="107"/>
      <c r="K21" s="109">
        <f t="shared" si="1"/>
        <v>0</v>
      </c>
      <c r="L21" s="109"/>
      <c r="M21" s="109"/>
      <c r="N21" s="109"/>
      <c r="O21" s="107">
        <v>105.13278</v>
      </c>
      <c r="P21" s="107"/>
      <c r="Q21" s="109">
        <f t="shared" si="2"/>
        <v>0</v>
      </c>
    </row>
    <row r="22" spans="1:17" ht="22.5" customHeight="1">
      <c r="A22" s="105">
        <v>12</v>
      </c>
      <c r="B22" s="106" t="s">
        <v>212</v>
      </c>
      <c r="C22" s="107">
        <v>1.82</v>
      </c>
      <c r="D22" s="107">
        <v>0.45</v>
      </c>
      <c r="E22" s="107">
        <v>0</v>
      </c>
      <c r="F22" s="107"/>
      <c r="G22" s="108">
        <v>0</v>
      </c>
      <c r="H22" s="108"/>
      <c r="I22" s="107"/>
      <c r="J22" s="107"/>
      <c r="K22" s="109">
        <f t="shared" si="1"/>
        <v>0</v>
      </c>
      <c r="L22" s="109"/>
      <c r="M22" s="109"/>
      <c r="N22" s="109"/>
      <c r="O22" s="107">
        <v>228.37992</v>
      </c>
      <c r="P22" s="107"/>
      <c r="Q22" s="109">
        <f t="shared" si="2"/>
        <v>0</v>
      </c>
    </row>
    <row r="23" spans="1:17" ht="22.5" customHeight="1">
      <c r="A23" s="105">
        <v>13</v>
      </c>
      <c r="B23" s="106" t="s">
        <v>207</v>
      </c>
      <c r="C23" s="107">
        <v>1.8199999999999998</v>
      </c>
      <c r="D23" s="107">
        <v>0</v>
      </c>
      <c r="E23" s="107">
        <v>0</v>
      </c>
      <c r="F23" s="107">
        <v>0</v>
      </c>
      <c r="G23" s="108">
        <v>0</v>
      </c>
      <c r="H23" s="108"/>
      <c r="I23" s="107"/>
      <c r="J23" s="107"/>
      <c r="K23" s="109">
        <f t="shared" si="1"/>
        <v>0</v>
      </c>
      <c r="L23" s="109"/>
      <c r="M23" s="109"/>
      <c r="N23" s="109"/>
      <c r="O23" s="107">
        <v>202.77124000000003</v>
      </c>
      <c r="P23" s="107"/>
      <c r="Q23" s="109">
        <f t="shared" si="2"/>
        <v>0</v>
      </c>
    </row>
    <row r="24" spans="1:17" ht="22.5" customHeight="1">
      <c r="A24" s="105">
        <v>14</v>
      </c>
      <c r="B24" s="106" t="s">
        <v>213</v>
      </c>
      <c r="C24" s="107">
        <v>4.465</v>
      </c>
      <c r="D24" s="107">
        <v>2.1</v>
      </c>
      <c r="E24" s="107">
        <v>0.557</v>
      </c>
      <c r="F24" s="107">
        <v>1.5</v>
      </c>
      <c r="G24" s="108">
        <v>0.591</v>
      </c>
      <c r="H24" s="108"/>
      <c r="I24" s="107"/>
      <c r="J24" s="107"/>
      <c r="K24" s="109">
        <f t="shared" si="1"/>
        <v>0.13236282194848825</v>
      </c>
      <c r="L24" s="109"/>
      <c r="M24" s="109"/>
      <c r="N24" s="109"/>
      <c r="O24" s="107">
        <v>845.6418199999999</v>
      </c>
      <c r="P24" s="107">
        <v>115</v>
      </c>
      <c r="Q24" s="109">
        <f t="shared" si="2"/>
        <v>0.1359913822615821</v>
      </c>
    </row>
    <row r="25" spans="1:17" ht="22.5" customHeight="1">
      <c r="A25" s="105">
        <v>15</v>
      </c>
      <c r="B25" s="106" t="s">
        <v>203</v>
      </c>
      <c r="C25" s="107">
        <v>2.242</v>
      </c>
      <c r="D25" s="107">
        <v>0</v>
      </c>
      <c r="E25" s="107">
        <v>0</v>
      </c>
      <c r="F25" s="107">
        <v>0</v>
      </c>
      <c r="G25" s="108">
        <v>0</v>
      </c>
      <c r="H25" s="108"/>
      <c r="I25" s="107"/>
      <c r="J25" s="107"/>
      <c r="K25" s="109">
        <f t="shared" si="1"/>
        <v>0</v>
      </c>
      <c r="L25" s="109"/>
      <c r="M25" s="109"/>
      <c r="N25" s="109"/>
      <c r="O25" s="107">
        <v>247.09896399999997</v>
      </c>
      <c r="P25" s="107"/>
      <c r="Q25" s="109">
        <f t="shared" si="2"/>
        <v>0</v>
      </c>
    </row>
    <row r="26" spans="1:17" ht="22.5" customHeight="1">
      <c r="A26" s="105">
        <v>16</v>
      </c>
      <c r="B26" s="106" t="s">
        <v>204</v>
      </c>
      <c r="C26" s="107">
        <v>2.3</v>
      </c>
      <c r="D26" s="107">
        <v>0</v>
      </c>
      <c r="E26" s="107">
        <v>0.25</v>
      </c>
      <c r="F26" s="107">
        <v>0</v>
      </c>
      <c r="G26" s="108">
        <v>0.1</v>
      </c>
      <c r="H26" s="108"/>
      <c r="I26" s="107"/>
      <c r="J26" s="107"/>
      <c r="K26" s="109">
        <f t="shared" si="1"/>
        <v>0.04347826086956522</v>
      </c>
      <c r="L26" s="109"/>
      <c r="M26" s="109">
        <f>+I26/E26</f>
        <v>0</v>
      </c>
      <c r="N26" s="109"/>
      <c r="O26" s="107">
        <v>265.5064</v>
      </c>
      <c r="P26" s="107">
        <v>35</v>
      </c>
      <c r="Q26" s="109">
        <f t="shared" si="2"/>
        <v>0.13182356432839284</v>
      </c>
    </row>
    <row r="27" spans="1:17" ht="22.5" customHeight="1">
      <c r="A27" s="105">
        <v>17</v>
      </c>
      <c r="B27" s="106" t="s">
        <v>214</v>
      </c>
      <c r="C27" s="107">
        <v>3.33</v>
      </c>
      <c r="D27" s="107">
        <v>0.31</v>
      </c>
      <c r="E27" s="107">
        <v>0.38</v>
      </c>
      <c r="F27" s="107">
        <v>0</v>
      </c>
      <c r="G27" s="108">
        <v>0</v>
      </c>
      <c r="H27" s="108"/>
      <c r="I27" s="107"/>
      <c r="J27" s="107"/>
      <c r="K27" s="109">
        <f t="shared" si="1"/>
        <v>0</v>
      </c>
      <c r="L27" s="109"/>
      <c r="M27" s="109">
        <f>+I27/E27</f>
        <v>0</v>
      </c>
      <c r="N27" s="109"/>
      <c r="O27" s="107">
        <v>435.57416000000006</v>
      </c>
      <c r="P27" s="107"/>
      <c r="Q27" s="109">
        <f t="shared" si="2"/>
        <v>0</v>
      </c>
    </row>
    <row r="28" spans="1:17" ht="22.5" customHeight="1">
      <c r="A28" s="105">
        <v>18</v>
      </c>
      <c r="B28" s="106" t="s">
        <v>210</v>
      </c>
      <c r="C28" s="107">
        <v>4.640000000000001</v>
      </c>
      <c r="D28" s="107">
        <v>4.81</v>
      </c>
      <c r="E28" s="107">
        <v>0</v>
      </c>
      <c r="F28" s="107">
        <v>0</v>
      </c>
      <c r="G28" s="108">
        <v>0</v>
      </c>
      <c r="H28" s="108"/>
      <c r="I28" s="107"/>
      <c r="J28" s="107"/>
      <c r="K28" s="109">
        <f t="shared" si="1"/>
        <v>0</v>
      </c>
      <c r="L28" s="109">
        <f>+H28/D28</f>
        <v>0</v>
      </c>
      <c r="M28" s="109"/>
      <c r="N28" s="109"/>
      <c r="O28" s="107">
        <v>743.9968799999999</v>
      </c>
      <c r="P28" s="107"/>
      <c r="Q28" s="109">
        <f t="shared" si="2"/>
        <v>0</v>
      </c>
    </row>
    <row r="29" spans="1:17" ht="22.5" customHeight="1">
      <c r="A29" s="105">
        <v>19</v>
      </c>
      <c r="B29" s="106" t="s">
        <v>206</v>
      </c>
      <c r="C29" s="107">
        <v>9.905000000000001</v>
      </c>
      <c r="D29" s="107">
        <v>1.42</v>
      </c>
      <c r="E29" s="107">
        <v>0</v>
      </c>
      <c r="F29" s="107">
        <v>0</v>
      </c>
      <c r="G29" s="108">
        <v>0</v>
      </c>
      <c r="H29" s="108"/>
      <c r="I29" s="107"/>
      <c r="J29" s="107"/>
      <c r="K29" s="109">
        <f t="shared" si="1"/>
        <v>0</v>
      </c>
      <c r="L29" s="109"/>
      <c r="M29" s="109"/>
      <c r="N29" s="109"/>
      <c r="O29" s="107">
        <v>1345.2033099999999</v>
      </c>
      <c r="P29" s="107">
        <v>27.3</v>
      </c>
      <c r="Q29" s="109">
        <f t="shared" si="2"/>
        <v>0.02029433008159934</v>
      </c>
    </row>
    <row r="30" spans="1:17" ht="22.5" customHeight="1">
      <c r="A30" s="111">
        <v>20</v>
      </c>
      <c r="B30" s="112" t="s">
        <v>209</v>
      </c>
      <c r="C30" s="113">
        <v>8.447000000000001</v>
      </c>
      <c r="D30" s="113">
        <v>1.25</v>
      </c>
      <c r="E30" s="113">
        <v>0.35</v>
      </c>
      <c r="F30" s="113">
        <v>0</v>
      </c>
      <c r="G30" s="114">
        <v>0.73</v>
      </c>
      <c r="H30" s="114"/>
      <c r="I30" s="113"/>
      <c r="J30" s="113"/>
      <c r="K30" s="115">
        <f t="shared" si="1"/>
        <v>0.08642121463241387</v>
      </c>
      <c r="L30" s="115">
        <f>+H30/D30</f>
        <v>0</v>
      </c>
      <c r="M30" s="115">
        <f>+I30/E30</f>
        <v>0</v>
      </c>
      <c r="N30" s="115"/>
      <c r="O30" s="113">
        <v>1083.436336</v>
      </c>
      <c r="P30" s="113">
        <v>123.5</v>
      </c>
      <c r="Q30" s="115">
        <f t="shared" si="2"/>
        <v>0.11398916198062606</v>
      </c>
    </row>
    <row r="33" spans="1:17" s="50" customFormat="1" ht="20.25" customHeight="1">
      <c r="A33" s="52"/>
      <c r="D33" s="132"/>
      <c r="E33" s="132"/>
      <c r="F33" s="132"/>
      <c r="J33" s="132"/>
      <c r="K33" s="132"/>
      <c r="L33" s="132"/>
      <c r="N33" s="132" t="s">
        <v>218</v>
      </c>
      <c r="O33" s="132"/>
      <c r="P33" s="132"/>
      <c r="Q33" s="132"/>
    </row>
    <row r="34" spans="1:17" s="50" customFormat="1" ht="20.25" customHeight="1">
      <c r="A34" s="52"/>
      <c r="B34" s="56"/>
      <c r="C34" s="56"/>
      <c r="D34" s="133"/>
      <c r="E34" s="133"/>
      <c r="F34" s="133"/>
      <c r="I34" s="56"/>
      <c r="J34" s="56"/>
      <c r="K34" s="56"/>
      <c r="L34" s="56"/>
      <c r="M34" s="56"/>
      <c r="N34" s="133" t="s">
        <v>81</v>
      </c>
      <c r="O34" s="133"/>
      <c r="P34" s="133"/>
      <c r="Q34" s="133"/>
    </row>
    <row r="35" spans="1:17" s="50" customFormat="1" ht="18" customHeight="1">
      <c r="A35" s="52"/>
      <c r="B35" s="56" t="s">
        <v>80</v>
      </c>
      <c r="D35" s="56"/>
      <c r="E35" s="56"/>
      <c r="F35" s="56"/>
      <c r="J35" s="56"/>
      <c r="K35" s="56"/>
      <c r="L35" s="56"/>
      <c r="N35" s="133" t="s">
        <v>82</v>
      </c>
      <c r="O35" s="133"/>
      <c r="P35" s="133"/>
      <c r="Q35" s="133"/>
    </row>
    <row r="36" s="50" customFormat="1" ht="15.75">
      <c r="A36" s="52"/>
    </row>
    <row r="41" spans="2:17" ht="20.25" customHeight="1">
      <c r="B41" s="163" t="s">
        <v>220</v>
      </c>
      <c r="C41" s="163"/>
      <c r="D41" s="163"/>
      <c r="E41" s="163"/>
      <c r="N41" s="163" t="s">
        <v>219</v>
      </c>
      <c r="O41" s="163"/>
      <c r="P41" s="163"/>
      <c r="Q41" s="163"/>
    </row>
  </sheetData>
  <sheetProtection/>
  <mergeCells count="28">
    <mergeCell ref="N33:Q33"/>
    <mergeCell ref="N41:Q41"/>
    <mergeCell ref="B41:E41"/>
    <mergeCell ref="N34:Q34"/>
    <mergeCell ref="N35:Q35"/>
    <mergeCell ref="A1:E1"/>
    <mergeCell ref="A2:E2"/>
    <mergeCell ref="D33:F33"/>
    <mergeCell ref="J33:L33"/>
    <mergeCell ref="D34:F34"/>
    <mergeCell ref="O1:Q1"/>
    <mergeCell ref="A3:B3"/>
    <mergeCell ref="C3:Q3"/>
    <mergeCell ref="C4:Q4"/>
    <mergeCell ref="A6:A8"/>
    <mergeCell ref="B6:B8"/>
    <mergeCell ref="C6:F6"/>
    <mergeCell ref="G6:N6"/>
    <mergeCell ref="O6:Q6"/>
    <mergeCell ref="O7:O8"/>
    <mergeCell ref="P7:P8"/>
    <mergeCell ref="Q7:Q8"/>
    <mergeCell ref="C7:C8"/>
    <mergeCell ref="D7:D8"/>
    <mergeCell ref="E7:E8"/>
    <mergeCell ref="F7:F8"/>
    <mergeCell ref="G7:J7"/>
    <mergeCell ref="K7:N7"/>
  </mergeCells>
  <printOptions/>
  <pageMargins left="0" right="0" top="0.1968503937007874" bottom="0.1968503937007874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thanhsen</dc:creator>
  <cp:keywords/>
  <dc:description/>
  <cp:lastModifiedBy>DUY QUE</cp:lastModifiedBy>
  <cp:lastPrinted>2022-07-05T10:17:47Z</cp:lastPrinted>
  <dcterms:created xsi:type="dcterms:W3CDTF">1996-10-14T23:33:28Z</dcterms:created>
  <dcterms:modified xsi:type="dcterms:W3CDTF">2022-07-05T10:23:25Z</dcterms:modified>
  <cp:category/>
  <cp:version/>
  <cp:contentType/>
  <cp:contentStatus/>
</cp:coreProperties>
</file>